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 codeName="{8C4F1C90-05EB-6A55-5F09-09C24B55AC0B}"/>
  <workbookPr codeName="ThisWorkbook" defaultThemeVersion="124226"/>
  <bookViews>
    <workbookView xWindow="0" yWindow="15" windowWidth="15195" windowHeight="8445"/>
  </bookViews>
  <sheets>
    <sheet name="Voorronde" sheetId="1" r:id="rId1"/>
    <sheet name="finale" sheetId="3" r:id="rId2"/>
    <sheet name="troostfinale" sheetId="11" r:id="rId3"/>
    <sheet name="GROEP-1" sheetId="10" r:id="rId4"/>
    <sheet name="GROEP-2" sheetId="5" r:id="rId5"/>
    <sheet name="GROEP-3" sheetId="6" r:id="rId6"/>
    <sheet name="GROEP-4" sheetId="8" r:id="rId7"/>
  </sheets>
  <calcPr calcId="145621"/>
</workbook>
</file>

<file path=xl/calcChain.xml><?xml version="1.0" encoding="utf-8"?>
<calcChain xmlns="http://schemas.openxmlformats.org/spreadsheetml/2006/main">
  <c r="Y7" i="11" l="1"/>
  <c r="T7" i="11"/>
  <c r="I7" i="11"/>
  <c r="D7" i="11"/>
  <c r="Y4" i="11"/>
  <c r="T4" i="11"/>
  <c r="I4" i="11"/>
  <c r="D4" i="11"/>
  <c r="Q17" i="11"/>
  <c r="M21" i="11" s="1"/>
  <c r="L17" i="11"/>
  <c r="Y12" i="11"/>
  <c r="T12" i="11"/>
  <c r="I12" i="11"/>
  <c r="D12" i="11"/>
  <c r="BE5" i="11"/>
  <c r="BC5" i="11"/>
  <c r="BA5" i="11"/>
  <c r="AY5" i="11"/>
  <c r="BE4" i="11"/>
  <c r="BC4" i="11"/>
  <c r="BA4" i="11"/>
  <c r="AY4" i="11"/>
  <c r="AW4" i="11"/>
  <c r="BE3" i="11"/>
  <c r="BC3" i="11"/>
  <c r="BA3" i="11"/>
  <c r="AY3" i="11"/>
  <c r="AW3" i="11"/>
  <c r="BE2" i="11"/>
  <c r="BC2" i="11"/>
  <c r="BA2" i="11"/>
  <c r="AY2" i="11"/>
  <c r="AW2" i="11"/>
  <c r="BE1" i="11"/>
  <c r="BC1" i="11"/>
  <c r="BA1" i="11"/>
  <c r="AY1" i="11"/>
  <c r="Y4" i="3" l="1"/>
  <c r="L14" i="8" l="1"/>
  <c r="L13" i="8"/>
  <c r="L12" i="8"/>
  <c r="L11" i="8"/>
  <c r="L10" i="8"/>
  <c r="L9" i="8"/>
  <c r="L8" i="8"/>
  <c r="L7" i="8"/>
  <c r="L6" i="8"/>
  <c r="L5" i="8"/>
  <c r="J14" i="8"/>
  <c r="J13" i="8"/>
  <c r="J12" i="8"/>
  <c r="J11" i="8"/>
  <c r="J10" i="8"/>
  <c r="J9" i="8"/>
  <c r="J8" i="8"/>
  <c r="J7" i="8"/>
  <c r="J6" i="8"/>
  <c r="J5" i="8"/>
  <c r="A4" i="5"/>
  <c r="C4" i="5"/>
  <c r="F4" i="5"/>
  <c r="J4" i="5"/>
  <c r="A17" i="8"/>
  <c r="I17" i="8"/>
  <c r="J17" i="8"/>
  <c r="K17" i="8"/>
  <c r="L17" i="8"/>
  <c r="A18" i="8"/>
  <c r="I18" i="8"/>
  <c r="J18" i="8"/>
  <c r="K18" i="8"/>
  <c r="L18" i="8"/>
  <c r="A19" i="8"/>
  <c r="B17" i="8"/>
  <c r="F17" i="8"/>
  <c r="G17" i="8"/>
  <c r="H17" i="8"/>
  <c r="I19" i="8"/>
  <c r="J19" i="8"/>
  <c r="K19" i="8"/>
  <c r="L19" i="8"/>
  <c r="B20" i="8"/>
  <c r="B21" i="8"/>
  <c r="B22" i="8"/>
  <c r="B23" i="8"/>
  <c r="B24" i="8"/>
  <c r="A4" i="8"/>
  <c r="B4" i="8"/>
  <c r="C4" i="8"/>
  <c r="F4" i="8"/>
  <c r="G4" i="8"/>
  <c r="H4" i="8"/>
  <c r="J4" i="8"/>
  <c r="K4" i="8"/>
  <c r="L4" i="8"/>
  <c r="A5" i="8"/>
  <c r="B5" i="8"/>
  <c r="D5" i="8"/>
  <c r="F5" i="8"/>
  <c r="G5" i="8"/>
  <c r="H5" i="8"/>
  <c r="A6" i="8"/>
  <c r="B6" i="8"/>
  <c r="D6" i="8"/>
  <c r="F6" i="8"/>
  <c r="G6" i="8"/>
  <c r="H6" i="8"/>
  <c r="A7" i="8"/>
  <c r="B7" i="8"/>
  <c r="D7" i="8"/>
  <c r="F7" i="8"/>
  <c r="G7" i="8"/>
  <c r="H7" i="8"/>
  <c r="A8" i="8"/>
  <c r="B8" i="8"/>
  <c r="D8" i="8"/>
  <c r="F8" i="8"/>
  <c r="G8" i="8"/>
  <c r="H8" i="8"/>
  <c r="A9" i="8"/>
  <c r="B9" i="8"/>
  <c r="D9" i="8"/>
  <c r="F9" i="8"/>
  <c r="G9" i="8"/>
  <c r="H9" i="8"/>
  <c r="A10" i="8"/>
  <c r="B10" i="8"/>
  <c r="D10" i="8"/>
  <c r="F10" i="8"/>
  <c r="G10" i="8"/>
  <c r="H10" i="8"/>
  <c r="A11" i="8"/>
  <c r="B11" i="8"/>
  <c r="D11" i="8"/>
  <c r="F11" i="8"/>
  <c r="G11" i="8"/>
  <c r="H11" i="8"/>
  <c r="A12" i="8"/>
  <c r="B12" i="8"/>
  <c r="D12" i="8"/>
  <c r="F12" i="8"/>
  <c r="G12" i="8"/>
  <c r="H12" i="8"/>
  <c r="A13" i="8"/>
  <c r="B13" i="8"/>
  <c r="C13" i="8"/>
  <c r="D13" i="8"/>
  <c r="F13" i="8"/>
  <c r="G13" i="8"/>
  <c r="H13" i="8"/>
  <c r="A14" i="8"/>
  <c r="B14" i="8"/>
  <c r="D14" i="8"/>
  <c r="F14" i="8"/>
  <c r="G14" i="8"/>
  <c r="H14" i="8"/>
  <c r="A17" i="6"/>
  <c r="I17" i="6"/>
  <c r="J17" i="6"/>
  <c r="K17" i="6"/>
  <c r="L17" i="6"/>
  <c r="A18" i="6"/>
  <c r="I18" i="6"/>
  <c r="J18" i="6"/>
  <c r="K18" i="6"/>
  <c r="L18" i="6"/>
  <c r="A19" i="6"/>
  <c r="B17" i="6"/>
  <c r="F17" i="6"/>
  <c r="G17" i="6"/>
  <c r="H17" i="6"/>
  <c r="I19" i="6"/>
  <c r="J19" i="6"/>
  <c r="K19" i="6"/>
  <c r="L19" i="6"/>
  <c r="B20" i="6"/>
  <c r="B21" i="6"/>
  <c r="B22" i="6"/>
  <c r="B23" i="6"/>
  <c r="B24" i="6"/>
  <c r="A4" i="6"/>
  <c r="B4" i="6"/>
  <c r="C4" i="6"/>
  <c r="F4" i="6"/>
  <c r="G4" i="6"/>
  <c r="H4" i="6"/>
  <c r="J4" i="6"/>
  <c r="A5" i="6"/>
  <c r="B5" i="6"/>
  <c r="D5" i="6"/>
  <c r="F5" i="6"/>
  <c r="G5" i="6"/>
  <c r="H5" i="6"/>
  <c r="A6" i="6"/>
  <c r="B6" i="6"/>
  <c r="D6" i="6"/>
  <c r="F6" i="6"/>
  <c r="G6" i="6"/>
  <c r="H6" i="6"/>
  <c r="A7" i="6"/>
  <c r="B7" i="6"/>
  <c r="C7" i="6"/>
  <c r="D7" i="6"/>
  <c r="F7" i="6"/>
  <c r="G7" i="6"/>
  <c r="H7" i="6"/>
  <c r="A8" i="6"/>
  <c r="B8" i="6"/>
  <c r="D8" i="6"/>
  <c r="F8" i="6"/>
  <c r="G8" i="6"/>
  <c r="H8" i="6"/>
  <c r="L8" i="6"/>
  <c r="A9" i="6"/>
  <c r="B9" i="6"/>
  <c r="D9" i="6"/>
  <c r="F9" i="6"/>
  <c r="G9" i="6"/>
  <c r="H9" i="6"/>
  <c r="A10" i="6"/>
  <c r="B10" i="6"/>
  <c r="D10" i="6"/>
  <c r="F10" i="6"/>
  <c r="G10" i="6"/>
  <c r="H10" i="6"/>
  <c r="A11" i="6"/>
  <c r="B11" i="6"/>
  <c r="D11" i="6"/>
  <c r="F11" i="6"/>
  <c r="G11" i="6"/>
  <c r="H11" i="6"/>
  <c r="A12" i="6"/>
  <c r="B12" i="6"/>
  <c r="D12" i="6"/>
  <c r="F12" i="6"/>
  <c r="G12" i="6"/>
  <c r="H12" i="6"/>
  <c r="A13" i="6"/>
  <c r="B13" i="6"/>
  <c r="D13" i="6"/>
  <c r="F13" i="6"/>
  <c r="G13" i="6"/>
  <c r="H13" i="6"/>
  <c r="A14" i="6"/>
  <c r="B14" i="6"/>
  <c r="D14" i="6"/>
  <c r="F14" i="6"/>
  <c r="G14" i="6"/>
  <c r="H14" i="6"/>
  <c r="A18" i="5"/>
  <c r="I18" i="5"/>
  <c r="J18" i="5"/>
  <c r="K18" i="5"/>
  <c r="L18" i="5"/>
  <c r="A19" i="5"/>
  <c r="I19" i="5"/>
  <c r="J19" i="5"/>
  <c r="K19" i="5"/>
  <c r="L19" i="5"/>
  <c r="A20" i="5"/>
  <c r="B18" i="5"/>
  <c r="F18" i="5"/>
  <c r="G18" i="5"/>
  <c r="H18" i="5"/>
  <c r="I20" i="5"/>
  <c r="J20" i="5"/>
  <c r="K20" i="5"/>
  <c r="L20" i="5"/>
  <c r="B21" i="5"/>
  <c r="B22" i="5"/>
  <c r="B23" i="5"/>
  <c r="B24" i="5"/>
  <c r="B25" i="5"/>
  <c r="A5" i="5"/>
  <c r="B5" i="5"/>
  <c r="D5" i="5"/>
  <c r="F5" i="5"/>
  <c r="G5" i="5"/>
  <c r="H5" i="5"/>
  <c r="A6" i="5"/>
  <c r="B6" i="5"/>
  <c r="D6" i="5"/>
  <c r="E6" i="5"/>
  <c r="F6" i="5"/>
  <c r="G6" i="5"/>
  <c r="H6" i="5"/>
  <c r="A7" i="5"/>
  <c r="B7" i="5"/>
  <c r="D7" i="5"/>
  <c r="F7" i="5"/>
  <c r="G7" i="5"/>
  <c r="H7" i="5"/>
  <c r="A8" i="5"/>
  <c r="B8" i="5"/>
  <c r="D8" i="5"/>
  <c r="F8" i="5"/>
  <c r="G8" i="5"/>
  <c r="H8" i="5"/>
  <c r="L8" i="5"/>
  <c r="A9" i="5"/>
  <c r="B9" i="5"/>
  <c r="D9" i="5"/>
  <c r="F9" i="5"/>
  <c r="G9" i="5"/>
  <c r="H9" i="5"/>
  <c r="L9" i="5"/>
  <c r="A10" i="5"/>
  <c r="B10" i="5"/>
  <c r="D10" i="5"/>
  <c r="F10" i="5"/>
  <c r="G10" i="5"/>
  <c r="H10" i="5"/>
  <c r="A11" i="5"/>
  <c r="B11" i="5"/>
  <c r="D11" i="5"/>
  <c r="F11" i="5"/>
  <c r="G11" i="5"/>
  <c r="H11" i="5"/>
  <c r="A12" i="5"/>
  <c r="B12" i="5"/>
  <c r="D12" i="5"/>
  <c r="F12" i="5"/>
  <c r="G12" i="5"/>
  <c r="H12" i="5"/>
  <c r="J12" i="5"/>
  <c r="L12" i="5"/>
  <c r="A13" i="5"/>
  <c r="B13" i="5"/>
  <c r="D13" i="5"/>
  <c r="F13" i="5"/>
  <c r="G13" i="5"/>
  <c r="H13" i="5"/>
  <c r="A14" i="5"/>
  <c r="B14" i="5"/>
  <c r="D14" i="5"/>
  <c r="E14" i="5"/>
  <c r="F14" i="5"/>
  <c r="G14" i="5"/>
  <c r="H14" i="5"/>
  <c r="A17" i="10"/>
  <c r="K17" i="10"/>
  <c r="L17" i="10"/>
  <c r="M17" i="10"/>
  <c r="N17" i="10"/>
  <c r="A18" i="10"/>
  <c r="K18" i="10"/>
  <c r="L18" i="10"/>
  <c r="M18" i="10"/>
  <c r="N18" i="10"/>
  <c r="A19" i="10"/>
  <c r="B17" i="10"/>
  <c r="H17" i="10"/>
  <c r="I17" i="10"/>
  <c r="J17" i="10"/>
  <c r="K19" i="10"/>
  <c r="L19" i="10"/>
  <c r="M19" i="10"/>
  <c r="N19" i="10"/>
  <c r="B20" i="10"/>
  <c r="C20" i="10"/>
  <c r="D20" i="10"/>
  <c r="E20" i="10"/>
  <c r="F20" i="10"/>
  <c r="G20" i="10"/>
  <c r="B21" i="10"/>
  <c r="C21" i="10"/>
  <c r="D21" i="10"/>
  <c r="E21" i="10"/>
  <c r="F21" i="10"/>
  <c r="G21" i="10"/>
  <c r="B22" i="10"/>
  <c r="C22" i="10"/>
  <c r="D22" i="10"/>
  <c r="E22" i="10"/>
  <c r="F22" i="10"/>
  <c r="G22" i="10"/>
  <c r="B23" i="10"/>
  <c r="C23" i="10"/>
  <c r="D23" i="10"/>
  <c r="E23" i="10"/>
  <c r="F23" i="10"/>
  <c r="G23" i="10"/>
  <c r="B24" i="10"/>
  <c r="C24" i="10"/>
  <c r="D24" i="10"/>
  <c r="E24" i="10"/>
  <c r="F24" i="10"/>
  <c r="G24" i="10"/>
  <c r="A4" i="10"/>
  <c r="B4" i="10"/>
  <c r="C4" i="10"/>
  <c r="H4" i="10"/>
  <c r="L4" i="10"/>
  <c r="A5" i="10"/>
  <c r="B5" i="10"/>
  <c r="D5" i="10"/>
  <c r="E5" i="10"/>
  <c r="G5" i="10"/>
  <c r="H5" i="10"/>
  <c r="I5" i="10"/>
  <c r="J5" i="10"/>
  <c r="A6" i="10"/>
  <c r="B6" i="10"/>
  <c r="D6" i="10"/>
  <c r="E6" i="10"/>
  <c r="G6" i="10"/>
  <c r="H6" i="10"/>
  <c r="I6" i="10"/>
  <c r="J6" i="10"/>
  <c r="A7" i="10"/>
  <c r="B7" i="10"/>
  <c r="D7" i="10"/>
  <c r="E7" i="10"/>
  <c r="G7" i="10"/>
  <c r="H7" i="10"/>
  <c r="I7" i="10"/>
  <c r="J7" i="10"/>
  <c r="A8" i="10"/>
  <c r="B8" i="10"/>
  <c r="D8" i="10"/>
  <c r="E8" i="10"/>
  <c r="G8" i="10"/>
  <c r="H8" i="10"/>
  <c r="I8" i="10"/>
  <c r="J8" i="10"/>
  <c r="A9" i="10"/>
  <c r="B9" i="10"/>
  <c r="D9" i="10"/>
  <c r="E9" i="10"/>
  <c r="F9" i="10"/>
  <c r="G9" i="10"/>
  <c r="H9" i="10"/>
  <c r="I9" i="10"/>
  <c r="J9" i="10"/>
  <c r="A10" i="10"/>
  <c r="B10" i="10"/>
  <c r="D10" i="10"/>
  <c r="E10" i="10"/>
  <c r="G10" i="10"/>
  <c r="H10" i="10"/>
  <c r="I10" i="10"/>
  <c r="J10" i="10"/>
  <c r="A11" i="10"/>
  <c r="B11" i="10"/>
  <c r="D11" i="10"/>
  <c r="E11" i="10"/>
  <c r="F11" i="10"/>
  <c r="G11" i="10"/>
  <c r="H11" i="10"/>
  <c r="I11" i="10"/>
  <c r="J11" i="10"/>
  <c r="A12" i="10"/>
  <c r="B12" i="10"/>
  <c r="C12" i="10"/>
  <c r="D12" i="10"/>
  <c r="E12" i="10"/>
  <c r="G12" i="10"/>
  <c r="H12" i="10"/>
  <c r="I12" i="10"/>
  <c r="J12" i="10"/>
  <c r="A13" i="10"/>
  <c r="B13" i="10"/>
  <c r="D13" i="10"/>
  <c r="E13" i="10"/>
  <c r="G13" i="10"/>
  <c r="H13" i="10"/>
  <c r="I13" i="10"/>
  <c r="J13" i="10"/>
  <c r="A14" i="10"/>
  <c r="B14" i="10"/>
  <c r="D14" i="10"/>
  <c r="E14" i="10"/>
  <c r="G14" i="10"/>
  <c r="H14" i="10"/>
  <c r="I14" i="10"/>
  <c r="J14" i="10"/>
  <c r="AY1" i="1"/>
  <c r="AZ1" i="1"/>
  <c r="AW2" i="3" s="1"/>
  <c r="I7" i="3" s="1"/>
  <c r="BB1" i="1"/>
  <c r="AW4" i="3" s="1"/>
  <c r="BA1" i="1"/>
  <c r="AW3" i="3" s="1"/>
  <c r="I12" i="3"/>
  <c r="L17" i="3"/>
  <c r="Y12" i="3"/>
  <c r="Q17" i="3"/>
  <c r="M21" i="3" s="1"/>
  <c r="T12" i="3"/>
  <c r="D12" i="3"/>
  <c r="AX22" i="1"/>
  <c r="J14" i="5" s="1"/>
  <c r="AZ22" i="1"/>
  <c r="L14" i="5" s="1"/>
  <c r="AX13" i="1"/>
  <c r="J5" i="5" s="1"/>
  <c r="AX14" i="1"/>
  <c r="J6" i="5" s="1"/>
  <c r="AX15" i="1"/>
  <c r="J7" i="5" s="1"/>
  <c r="AX16" i="1"/>
  <c r="J8" i="5" s="1"/>
  <c r="AX17" i="1"/>
  <c r="J9" i="5" s="1"/>
  <c r="AX18" i="1"/>
  <c r="J10" i="5" s="1"/>
  <c r="AX19" i="1"/>
  <c r="J11" i="5" s="1"/>
  <c r="AX20" i="1"/>
  <c r="AX21" i="1"/>
  <c r="J13" i="5" s="1"/>
  <c r="AZ13" i="1"/>
  <c r="L5" i="5" s="1"/>
  <c r="AZ14" i="1"/>
  <c r="L6" i="5" s="1"/>
  <c r="AZ15" i="1"/>
  <c r="L7" i="5" s="1"/>
  <c r="AZ16" i="1"/>
  <c r="AZ17" i="1"/>
  <c r="AZ18" i="1"/>
  <c r="L10" i="5" s="1"/>
  <c r="AZ19" i="1"/>
  <c r="L11" i="5" s="1"/>
  <c r="AZ20" i="1"/>
  <c r="AZ21" i="1"/>
  <c r="L13" i="5" s="1"/>
  <c r="Y28" i="1"/>
  <c r="J8" i="6" s="1"/>
  <c r="AA28" i="1"/>
  <c r="Y29" i="1"/>
  <c r="J9" i="6" s="1"/>
  <c r="AA29" i="1"/>
  <c r="L9" i="6" s="1"/>
  <c r="Y30" i="1"/>
  <c r="J10" i="6" s="1"/>
  <c r="AA30" i="1"/>
  <c r="L10" i="6" s="1"/>
  <c r="Y31" i="1"/>
  <c r="J11" i="6" s="1"/>
  <c r="AA31" i="1"/>
  <c r="L11" i="6" s="1"/>
  <c r="Y32" i="1"/>
  <c r="J12" i="6" s="1"/>
  <c r="AA32" i="1"/>
  <c r="L12" i="6" s="1"/>
  <c r="Y33" i="1"/>
  <c r="J13" i="6" s="1"/>
  <c r="AA33" i="1"/>
  <c r="L13" i="6" s="1"/>
  <c r="Y34" i="1"/>
  <c r="J14" i="6" s="1"/>
  <c r="AA34" i="1"/>
  <c r="L14" i="6" s="1"/>
  <c r="Y25" i="1"/>
  <c r="J5" i="6" s="1"/>
  <c r="Y26" i="1"/>
  <c r="J6" i="6" s="1"/>
  <c r="Y27" i="1"/>
  <c r="AA25" i="1"/>
  <c r="L5" i="6" s="1"/>
  <c r="AA26" i="1"/>
  <c r="L6" i="6" s="1"/>
  <c r="AA27" i="1"/>
  <c r="L7" i="6" s="1"/>
  <c r="BC3" i="3"/>
  <c r="BQ5" i="1"/>
  <c r="BE5" i="3"/>
  <c r="BQ4" i="1"/>
  <c r="BE4" i="3" s="1"/>
  <c r="BQ3" i="1"/>
  <c r="BE3" i="3" s="1"/>
  <c r="BQ2" i="1"/>
  <c r="BE2" i="3"/>
  <c r="BQ1" i="1"/>
  <c r="BE1" i="3"/>
  <c r="BO5" i="1"/>
  <c r="BC5" i="3" s="1"/>
  <c r="BO4" i="1"/>
  <c r="BC4" i="3" s="1"/>
  <c r="BO3" i="1"/>
  <c r="BO2" i="1"/>
  <c r="BC2" i="3" s="1"/>
  <c r="BO1" i="1"/>
  <c r="BC1" i="3"/>
  <c r="BM5" i="1"/>
  <c r="BA5" i="3"/>
  <c r="BM4" i="1"/>
  <c r="BA4" i="3" s="1"/>
  <c r="BM3" i="1"/>
  <c r="BA3" i="3"/>
  <c r="BM2" i="1"/>
  <c r="BA2" i="3" s="1"/>
  <c r="BM1" i="1"/>
  <c r="BA1" i="3" s="1"/>
  <c r="BK5" i="1"/>
  <c r="AY5" i="3" s="1"/>
  <c r="BK4" i="1"/>
  <c r="AY4" i="3"/>
  <c r="BK3" i="1"/>
  <c r="AY3" i="3"/>
  <c r="BK2" i="1"/>
  <c r="AY2" i="3" s="1"/>
  <c r="BK1" i="1"/>
  <c r="AY1" i="3" s="1"/>
  <c r="AX25" i="1"/>
  <c r="AZ34" i="1"/>
  <c r="AX34" i="1"/>
  <c r="AZ33" i="1"/>
  <c r="AX33" i="1"/>
  <c r="AZ32" i="1"/>
  <c r="AX32" i="1"/>
  <c r="AZ31" i="1"/>
  <c r="AX31" i="1"/>
  <c r="AZ30" i="1"/>
  <c r="AX30" i="1"/>
  <c r="AZ29" i="1"/>
  <c r="AX29" i="1"/>
  <c r="AZ28" i="1"/>
  <c r="AX28" i="1"/>
  <c r="AZ27" i="1"/>
  <c r="AX27" i="1"/>
  <c r="AZ26" i="1"/>
  <c r="AX26" i="1"/>
  <c r="AZ25" i="1"/>
  <c r="AM34" i="1"/>
  <c r="E14" i="8" s="1"/>
  <c r="AM33" i="1"/>
  <c r="E13" i="8" s="1"/>
  <c r="AM32" i="1"/>
  <c r="E12" i="8" s="1"/>
  <c r="AM31" i="1"/>
  <c r="E11" i="8" s="1"/>
  <c r="AM30" i="1"/>
  <c r="E10" i="8" s="1"/>
  <c r="AM29" i="1"/>
  <c r="E9" i="8" s="1"/>
  <c r="AM28" i="1"/>
  <c r="E8" i="8" s="1"/>
  <c r="AM27" i="1"/>
  <c r="E7" i="8" s="1"/>
  <c r="AM26" i="1"/>
  <c r="E6" i="8" s="1"/>
  <c r="AM25" i="1"/>
  <c r="E5" i="8" s="1"/>
  <c r="AF34" i="1"/>
  <c r="C14" i="8" s="1"/>
  <c r="AF33" i="1"/>
  <c r="AF32" i="1"/>
  <c r="C12" i="8" s="1"/>
  <c r="AF31" i="1"/>
  <c r="C11" i="8" s="1"/>
  <c r="AF30" i="1"/>
  <c r="C10" i="8" s="1"/>
  <c r="AF29" i="1"/>
  <c r="AF28" i="1"/>
  <c r="C8" i="8" s="1"/>
  <c r="AF27" i="1"/>
  <c r="C7" i="8" s="1"/>
  <c r="AF26" i="1"/>
  <c r="AF25" i="1"/>
  <c r="C5" i="8" s="1"/>
  <c r="N34" i="1"/>
  <c r="E14" i="6" s="1"/>
  <c r="N33" i="1"/>
  <c r="E13" i="6" s="1"/>
  <c r="N32" i="1"/>
  <c r="E12" i="6" s="1"/>
  <c r="N31" i="1"/>
  <c r="E11" i="6" s="1"/>
  <c r="N30" i="1"/>
  <c r="E10" i="6" s="1"/>
  <c r="N29" i="1"/>
  <c r="E9" i="6" s="1"/>
  <c r="N28" i="1"/>
  <c r="E8" i="6" s="1"/>
  <c r="N27" i="1"/>
  <c r="E7" i="6" s="1"/>
  <c r="N26" i="1"/>
  <c r="E6" i="6" s="1"/>
  <c r="N25" i="1"/>
  <c r="E5" i="6" s="1"/>
  <c r="G34" i="1"/>
  <c r="C14" i="6" s="1"/>
  <c r="G33" i="1"/>
  <c r="C13" i="6" s="1"/>
  <c r="G32" i="1"/>
  <c r="C12" i="6" s="1"/>
  <c r="G31" i="1"/>
  <c r="C11" i="6" s="1"/>
  <c r="G30" i="1"/>
  <c r="C10" i="6" s="1"/>
  <c r="G29" i="1"/>
  <c r="C9" i="6" s="1"/>
  <c r="G28" i="1"/>
  <c r="C8" i="6" s="1"/>
  <c r="G27" i="1"/>
  <c r="G26" i="1"/>
  <c r="C6" i="6" s="1"/>
  <c r="G25" i="1"/>
  <c r="C5" i="6" s="1"/>
  <c r="AF13" i="1"/>
  <c r="C5" i="5" s="1"/>
  <c r="AF14" i="1"/>
  <c r="C6" i="5" s="1"/>
  <c r="AF15" i="1"/>
  <c r="C7" i="5" s="1"/>
  <c r="AF16" i="1"/>
  <c r="C8" i="5" s="1"/>
  <c r="AF17" i="1"/>
  <c r="C9" i="5" s="1"/>
  <c r="AF18" i="1"/>
  <c r="C10" i="5" s="1"/>
  <c r="AF19" i="1"/>
  <c r="C11" i="5" s="1"/>
  <c r="AF20" i="1"/>
  <c r="AF21" i="1"/>
  <c r="C13" i="5" s="1"/>
  <c r="AF22" i="1"/>
  <c r="C14" i="5" s="1"/>
  <c r="AM13" i="1"/>
  <c r="E5" i="5" s="1"/>
  <c r="AM14" i="1"/>
  <c r="AM15" i="1"/>
  <c r="E7" i="5" s="1"/>
  <c r="AM16" i="1"/>
  <c r="E8" i="5" s="1"/>
  <c r="AM17" i="1"/>
  <c r="E9" i="5" s="1"/>
  <c r="AM18" i="1"/>
  <c r="E10" i="5" s="1"/>
  <c r="AM19" i="1"/>
  <c r="E11" i="5" s="1"/>
  <c r="AM20" i="1"/>
  <c r="E12" i="5" s="1"/>
  <c r="AM21" i="1"/>
  <c r="E13" i="5" s="1"/>
  <c r="AM22" i="1"/>
  <c r="G22" i="1"/>
  <c r="C14" i="10" s="1"/>
  <c r="G21" i="1"/>
  <c r="C13" i="10" s="1"/>
  <c r="G20" i="1"/>
  <c r="G19" i="1"/>
  <c r="G18" i="1"/>
  <c r="C10" i="10" s="1"/>
  <c r="G17" i="1"/>
  <c r="C9" i="10" s="1"/>
  <c r="G16" i="1"/>
  <c r="C8" i="10" s="1"/>
  <c r="G15" i="1"/>
  <c r="C7" i="10" s="1"/>
  <c r="G14" i="1"/>
  <c r="C6" i="10" s="1"/>
  <c r="G13" i="1"/>
  <c r="C5" i="10" s="1"/>
  <c r="N22" i="1"/>
  <c r="F14" i="10" s="1"/>
  <c r="N21" i="1"/>
  <c r="F13" i="10" s="1"/>
  <c r="N20" i="1"/>
  <c r="F12" i="10" s="1"/>
  <c r="N19" i="1"/>
  <c r="N18" i="1"/>
  <c r="F10" i="10" s="1"/>
  <c r="N17" i="1"/>
  <c r="N16" i="1"/>
  <c r="F8" i="10" s="1"/>
  <c r="N15" i="1"/>
  <c r="F7" i="10" s="1"/>
  <c r="N14" i="1"/>
  <c r="F6" i="10" s="1"/>
  <c r="N13" i="1"/>
  <c r="F5" i="10" s="1"/>
  <c r="Y22" i="1"/>
  <c r="L14" i="10" s="1"/>
  <c r="AA22" i="1"/>
  <c r="N14" i="10" s="1"/>
  <c r="Y13" i="1"/>
  <c r="Y14" i="1"/>
  <c r="L6" i="10" s="1"/>
  <c r="Y15" i="1"/>
  <c r="L7" i="10" s="1"/>
  <c r="Y16" i="1"/>
  <c r="L8" i="10" s="1"/>
  <c r="Y17" i="1"/>
  <c r="L9" i="10" s="1"/>
  <c r="Y18" i="1"/>
  <c r="L10" i="10" s="1"/>
  <c r="Y19" i="1"/>
  <c r="L11" i="10" s="1"/>
  <c r="Y20" i="1"/>
  <c r="L12" i="10" s="1"/>
  <c r="Y21" i="1"/>
  <c r="L13" i="10" s="1"/>
  <c r="AA13" i="1"/>
  <c r="N5" i="10" s="1"/>
  <c r="AA14" i="1"/>
  <c r="N6" i="10" s="1"/>
  <c r="AA15" i="1"/>
  <c r="N7" i="10" s="1"/>
  <c r="AA16" i="1"/>
  <c r="N8" i="10" s="1"/>
  <c r="AA17" i="1"/>
  <c r="N9" i="10" s="1"/>
  <c r="AA18" i="1"/>
  <c r="N10" i="10" s="1"/>
  <c r="AA19" i="1"/>
  <c r="N11" i="10" s="1"/>
  <c r="AA20" i="1"/>
  <c r="N12" i="10" s="1"/>
  <c r="AA21" i="1"/>
  <c r="N13" i="10" s="1"/>
  <c r="AZ7" i="1"/>
  <c r="G21" i="8" s="1"/>
  <c r="AB7" i="1"/>
  <c r="K22" i="5" s="1"/>
  <c r="I10" i="1"/>
  <c r="I24" i="10" s="1"/>
  <c r="I8" i="1"/>
  <c r="I22" i="10" s="1"/>
  <c r="AW1" i="3" l="1"/>
  <c r="AW1" i="11"/>
  <c r="H9" i="1"/>
  <c r="Z6" i="1"/>
  <c r="I21" i="5" s="1"/>
  <c r="AY10" i="1"/>
  <c r="I7" i="1"/>
  <c r="I21" i="10" s="1"/>
  <c r="AA7" i="1"/>
  <c r="J22" i="5" s="1"/>
  <c r="AY8" i="1"/>
  <c r="BB10" i="1"/>
  <c r="I24" i="8" s="1"/>
  <c r="H6" i="1"/>
  <c r="X10" i="1"/>
  <c r="G25" i="5" s="1"/>
  <c r="H10" i="1"/>
  <c r="N10" i="1" s="1"/>
  <c r="N24" i="10" s="1"/>
  <c r="BC10" i="1"/>
  <c r="J24" i="8" s="1"/>
  <c r="AA8" i="1"/>
  <c r="J23" i="5" s="1"/>
  <c r="W7" i="1"/>
  <c r="Z10" i="1"/>
  <c r="I25" i="5" s="1"/>
  <c r="W9" i="1"/>
  <c r="AL6" i="1"/>
  <c r="G20" i="6" s="1"/>
  <c r="W6" i="1"/>
  <c r="AL9" i="1"/>
  <c r="G23" i="6" s="1"/>
  <c r="H7" i="1"/>
  <c r="X6" i="1"/>
  <c r="G21" i="5" s="1"/>
  <c r="AZ8" i="1"/>
  <c r="G22" i="8" s="1"/>
  <c r="X7" i="1"/>
  <c r="G22" i="5" s="1"/>
  <c r="I6" i="1"/>
  <c r="I20" i="10" s="1"/>
  <c r="Z9" i="1"/>
  <c r="I24" i="5" s="1"/>
  <c r="H8" i="1"/>
  <c r="AB8" i="1"/>
  <c r="K23" i="5" s="1"/>
  <c r="W8" i="1"/>
  <c r="X9" i="1"/>
  <c r="G24" i="5" s="1"/>
  <c r="AL8" i="1"/>
  <c r="G22" i="6" s="1"/>
  <c r="AZ10" i="1"/>
  <c r="G24" i="8" s="1"/>
  <c r="AY9" i="1"/>
  <c r="C12" i="5"/>
  <c r="C6" i="8"/>
  <c r="BB6" i="1"/>
  <c r="I20" i="8" s="1"/>
  <c r="C9" i="8"/>
  <c r="BB9" i="1"/>
  <c r="I23" i="8" s="1"/>
  <c r="BC6" i="1"/>
  <c r="J20" i="8" s="1"/>
  <c r="AB10" i="1"/>
  <c r="K25" i="5" s="1"/>
  <c r="X8" i="1"/>
  <c r="G23" i="5" s="1"/>
  <c r="AA10" i="1"/>
  <c r="J25" i="5" s="1"/>
  <c r="AA6" i="1"/>
  <c r="J21" i="5" s="1"/>
  <c r="AL10" i="1"/>
  <c r="G24" i="6" s="1"/>
  <c r="AY6" i="1"/>
  <c r="AZ6" i="1"/>
  <c r="G20" i="8" s="1"/>
  <c r="BD9" i="1"/>
  <c r="K23" i="8" s="1"/>
  <c r="AY7" i="1"/>
  <c r="AB9" i="1"/>
  <c r="K24" i="5" s="1"/>
  <c r="AL7" i="1"/>
  <c r="G21" i="6" s="1"/>
  <c r="AZ9" i="1"/>
  <c r="G23" i="8" s="1"/>
  <c r="I9" i="1"/>
  <c r="I23" i="10" s="1"/>
  <c r="Z7" i="1"/>
  <c r="I22" i="5" s="1"/>
  <c r="AA9" i="1"/>
  <c r="J24" i="5" s="1"/>
  <c r="Z8" i="1"/>
  <c r="I23" i="5" s="1"/>
  <c r="AK6" i="1"/>
  <c r="AK8" i="1"/>
  <c r="C11" i="10"/>
  <c r="AK7" i="1"/>
  <c r="W10" i="1"/>
  <c r="AB6" i="1"/>
  <c r="K21" i="5" s="1"/>
  <c r="AK9" i="1"/>
  <c r="AK10" i="1"/>
  <c r="K9" i="1"/>
  <c r="K23" i="10" s="1"/>
  <c r="AO8" i="1"/>
  <c r="J22" i="6" s="1"/>
  <c r="AN6" i="1"/>
  <c r="I20" i="6" s="1"/>
  <c r="J7" i="6"/>
  <c r="AP9" i="1"/>
  <c r="K23" i="6" s="1"/>
  <c r="AN9" i="1"/>
  <c r="I23" i="6" s="1"/>
  <c r="AP6" i="1"/>
  <c r="K20" i="6" s="1"/>
  <c r="T7" i="3"/>
  <c r="BD8" i="1"/>
  <c r="K22" i="8" s="1"/>
  <c r="BD7" i="1"/>
  <c r="K21" i="8" s="1"/>
  <c r="BD10" i="1"/>
  <c r="K24" i="8" s="1"/>
  <c r="BB7" i="1"/>
  <c r="I21" i="8" s="1"/>
  <c r="BC9" i="1"/>
  <c r="J23" i="8" s="1"/>
  <c r="BB8" i="1"/>
  <c r="I22" i="8" s="1"/>
  <c r="BC7" i="1"/>
  <c r="J21" i="8" s="1"/>
  <c r="BD6" i="1"/>
  <c r="K20" i="8" s="1"/>
  <c r="BC8" i="1"/>
  <c r="J22" i="8" s="1"/>
  <c r="AO9" i="1"/>
  <c r="J23" i="6" s="1"/>
  <c r="AP7" i="1"/>
  <c r="K21" i="6" s="1"/>
  <c r="AN8" i="1"/>
  <c r="I22" i="6" s="1"/>
  <c r="AP8" i="1"/>
  <c r="K22" i="6" s="1"/>
  <c r="AO10" i="1"/>
  <c r="J24" i="6" s="1"/>
  <c r="AO7" i="1"/>
  <c r="J21" i="6" s="1"/>
  <c r="AP10" i="1"/>
  <c r="K24" i="6" s="1"/>
  <c r="AN10" i="1"/>
  <c r="I24" i="6" s="1"/>
  <c r="AO6" i="1"/>
  <c r="J20" i="6" s="1"/>
  <c r="AN7" i="1"/>
  <c r="I21" i="6" s="1"/>
  <c r="T4" i="3"/>
  <c r="L6" i="1"/>
  <c r="L20" i="10" s="1"/>
  <c r="L9" i="1"/>
  <c r="L23" i="10" s="1"/>
  <c r="K6" i="1"/>
  <c r="K20" i="10" s="1"/>
  <c r="K7" i="1"/>
  <c r="K21" i="10" s="1"/>
  <c r="M8" i="1"/>
  <c r="M22" i="10" s="1"/>
  <c r="L10" i="1"/>
  <c r="L24" i="10" s="1"/>
  <c r="L8" i="1"/>
  <c r="L22" i="10" s="1"/>
  <c r="L5" i="10"/>
  <c r="L7" i="1"/>
  <c r="L21" i="10" s="1"/>
  <c r="M9" i="1"/>
  <c r="M23" i="10" s="1"/>
  <c r="M10" i="1"/>
  <c r="M24" i="10" s="1"/>
  <c r="M6" i="1"/>
  <c r="M20" i="10" s="1"/>
  <c r="K10" i="1"/>
  <c r="K24" i="10" s="1"/>
  <c r="K8" i="1"/>
  <c r="K22" i="10" s="1"/>
  <c r="M7" i="1"/>
  <c r="M21" i="10" s="1"/>
  <c r="J6" i="1" l="1"/>
  <c r="F23" i="8"/>
  <c r="BA9" i="1"/>
  <c r="H23" i="8" s="1"/>
  <c r="F21" i="8"/>
  <c r="BA7" i="1"/>
  <c r="H21" i="8" s="1"/>
  <c r="F22" i="8"/>
  <c r="BA8" i="1"/>
  <c r="H22" i="8" s="1"/>
  <c r="F20" i="8"/>
  <c r="BA6" i="1"/>
  <c r="H20" i="8" s="1"/>
  <c r="F24" i="8"/>
  <c r="BA10" i="1"/>
  <c r="H24" i="8" s="1"/>
  <c r="F22" i="6"/>
  <c r="AM8" i="1"/>
  <c r="H22" i="6" s="1"/>
  <c r="F20" i="6"/>
  <c r="AM6" i="1"/>
  <c r="H20" i="6" s="1"/>
  <c r="F23" i="6"/>
  <c r="AM9" i="1"/>
  <c r="H23" i="6" s="1"/>
  <c r="F24" i="6"/>
  <c r="AM10" i="1"/>
  <c r="H24" i="6" s="1"/>
  <c r="F21" i="6"/>
  <c r="AM7" i="1"/>
  <c r="H21" i="6" s="1"/>
  <c r="F24" i="5"/>
  <c r="Y9" i="1"/>
  <c r="H24" i="5" s="1"/>
  <c r="F23" i="5"/>
  <c r="Y8" i="1"/>
  <c r="H23" i="5" s="1"/>
  <c r="F22" i="5"/>
  <c r="Y7" i="1"/>
  <c r="H22" i="5" s="1"/>
  <c r="F25" i="5"/>
  <c r="Y10" i="1"/>
  <c r="H25" i="5" s="1"/>
  <c r="F21" i="5"/>
  <c r="Y6" i="1"/>
  <c r="H21" i="5" s="1"/>
  <c r="H21" i="10"/>
  <c r="J7" i="1"/>
  <c r="J21" i="10" s="1"/>
  <c r="H24" i="10"/>
  <c r="J10" i="1"/>
  <c r="J24" i="10" s="1"/>
  <c r="H22" i="10"/>
  <c r="J8" i="1"/>
  <c r="J22" i="10" s="1"/>
  <c r="H23" i="10"/>
  <c r="J9" i="1"/>
  <c r="J23" i="10" s="1"/>
  <c r="H20" i="10"/>
  <c r="J20" i="10"/>
  <c r="BE8" i="1"/>
  <c r="L22" i="8" s="1"/>
  <c r="AC7" i="1"/>
  <c r="L22" i="5" s="1"/>
  <c r="N7" i="1"/>
  <c r="N21" i="10" s="1"/>
  <c r="BE10" i="1"/>
  <c r="L24" i="8" s="1"/>
  <c r="N6" i="1"/>
  <c r="N20" i="10" s="1"/>
  <c r="AC6" i="1"/>
  <c r="L21" i="5" s="1"/>
  <c r="BE7" i="1"/>
  <c r="L21" i="8" s="1"/>
  <c r="AQ8" i="1"/>
  <c r="L22" i="6" s="1"/>
  <c r="AQ7" i="1"/>
  <c r="L21" i="6" s="1"/>
  <c r="AC9" i="1"/>
  <c r="L24" i="5" s="1"/>
  <c r="AC8" i="1"/>
  <c r="L23" i="5" s="1"/>
  <c r="N9" i="1"/>
  <c r="N23" i="10" s="1"/>
  <c r="AQ6" i="1"/>
  <c r="L20" i="6" s="1"/>
  <c r="AQ10" i="1"/>
  <c r="L24" i="6" s="1"/>
  <c r="AC10" i="1"/>
  <c r="L25" i="5" s="1"/>
  <c r="AQ9" i="1"/>
  <c r="L23" i="6" s="1"/>
  <c r="N8" i="1"/>
  <c r="N22" i="10" s="1"/>
  <c r="BE6" i="1"/>
  <c r="L20" i="8" s="1"/>
  <c r="BE9" i="1"/>
  <c r="L23" i="8" s="1"/>
  <c r="O9" i="1" l="1"/>
  <c r="A24" i="5" s="1"/>
  <c r="O7" i="1"/>
  <c r="A22" i="5" s="1"/>
  <c r="O8" i="1"/>
  <c r="A23" i="5" s="1"/>
  <c r="O6" i="1"/>
  <c r="A21" i="5" s="1"/>
  <c r="O10" i="1"/>
  <c r="A25" i="5" s="1"/>
  <c r="AR9" i="1"/>
  <c r="BP4" i="1" s="1"/>
  <c r="AR8" i="1"/>
  <c r="A22" i="8" s="1"/>
  <c r="AR7" i="1"/>
  <c r="A21" i="8" s="1"/>
  <c r="AR10" i="1"/>
  <c r="A24" i="8" s="1"/>
  <c r="AD8" i="1"/>
  <c r="A22" i="6" s="1"/>
  <c r="AR6" i="1"/>
  <c r="A20" i="8" s="1"/>
  <c r="AD10" i="1"/>
  <c r="A24" i="6" s="1"/>
  <c r="AD9" i="1"/>
  <c r="A23" i="6" s="1"/>
  <c r="AD6" i="1"/>
  <c r="A20" i="6" s="1"/>
  <c r="AD7" i="1"/>
  <c r="A21" i="6" s="1"/>
  <c r="A7" i="1"/>
  <c r="A21" i="10" s="1"/>
  <c r="A6" i="1"/>
  <c r="A20" i="10" s="1"/>
  <c r="A9" i="1"/>
  <c r="A23" i="10" s="1"/>
  <c r="A8" i="1"/>
  <c r="BJ3" i="1" s="1"/>
  <c r="A10" i="1"/>
  <c r="BJ5" i="1" s="1"/>
  <c r="BD4" i="3" l="1"/>
  <c r="BD4" i="11"/>
  <c r="AX5" i="3"/>
  <c r="AX5" i="11"/>
  <c r="AX3" i="3"/>
  <c r="AX3" i="11"/>
  <c r="BL4" i="1"/>
  <c r="BL2" i="1"/>
  <c r="BL5" i="1"/>
  <c r="BL3" i="1"/>
  <c r="BL1" i="1"/>
  <c r="A23" i="8"/>
  <c r="BN2" i="1"/>
  <c r="BP3" i="1"/>
  <c r="BP1" i="1"/>
  <c r="BP2" i="1"/>
  <c r="BP5" i="1"/>
  <c r="BN3" i="1"/>
  <c r="BN4" i="1"/>
  <c r="BN5" i="1"/>
  <c r="BN1" i="1"/>
  <c r="BJ4" i="1"/>
  <c r="A22" i="10"/>
  <c r="BJ2" i="1"/>
  <c r="A24" i="10"/>
  <c r="BJ1" i="1"/>
  <c r="BB5" i="3" l="1"/>
  <c r="BB5" i="11"/>
  <c r="BB4" i="3"/>
  <c r="BB4" i="11"/>
  <c r="AZ1" i="3"/>
  <c r="AZ1" i="11"/>
  <c r="AX1" i="3"/>
  <c r="Y7" i="3" s="1"/>
  <c r="AX1" i="11"/>
  <c r="BB3" i="3"/>
  <c r="BB3" i="11"/>
  <c r="AZ3" i="3"/>
  <c r="AZ3" i="11"/>
  <c r="BD5" i="3"/>
  <c r="BD5" i="11"/>
  <c r="AZ5" i="3"/>
  <c r="AZ5" i="11"/>
  <c r="AX2" i="3"/>
  <c r="AX2" i="11"/>
  <c r="BD2" i="3"/>
  <c r="BD2" i="11"/>
  <c r="AZ2" i="3"/>
  <c r="AZ2" i="11"/>
  <c r="BD1" i="3"/>
  <c r="BD1" i="11"/>
  <c r="AZ4" i="3"/>
  <c r="AZ4" i="11"/>
  <c r="AX4" i="3"/>
  <c r="AX4" i="11"/>
  <c r="BD3" i="3"/>
  <c r="BD3" i="11"/>
  <c r="BB1" i="3"/>
  <c r="BB1" i="11"/>
  <c r="BB2" i="3"/>
  <c r="BB2" i="11"/>
  <c r="D7" i="3"/>
  <c r="I4" i="3"/>
  <c r="D4" i="3" l="1"/>
</calcChain>
</file>

<file path=xl/sharedStrings.xml><?xml version="1.0" encoding="utf-8"?>
<sst xmlns="http://schemas.openxmlformats.org/spreadsheetml/2006/main" count="228" uniqueCount="77">
  <si>
    <t>--</t>
  </si>
  <si>
    <t>V</t>
  </si>
  <si>
    <t>T</t>
  </si>
  <si>
    <t>P</t>
  </si>
  <si>
    <t>Finale</t>
  </si>
  <si>
    <t>A</t>
  </si>
  <si>
    <t>C</t>
  </si>
  <si>
    <t>B</t>
  </si>
  <si>
    <t>D</t>
  </si>
  <si>
    <t>Winnaar A</t>
  </si>
  <si>
    <t>Winnaar B</t>
  </si>
  <si>
    <t>Winnaar C</t>
  </si>
  <si>
    <t>Winnaar D</t>
  </si>
  <si>
    <t>Halve finale</t>
  </si>
  <si>
    <t>Kwartfinale</t>
  </si>
  <si>
    <t>E</t>
  </si>
  <si>
    <t>F</t>
  </si>
  <si>
    <t>Winnaar E</t>
  </si>
  <si>
    <t>Winnaar F</t>
  </si>
  <si>
    <t>Stand</t>
  </si>
  <si>
    <t>(zie verder op het volgende blad)</t>
  </si>
  <si>
    <t>Winnaar E-toernooi</t>
  </si>
  <si>
    <t>Groep 4</t>
  </si>
  <si>
    <t>Groep 2</t>
  </si>
  <si>
    <t>Groep 1</t>
  </si>
  <si>
    <t>Nr 1 groep 1</t>
  </si>
  <si>
    <t>Nr 2 groep 3</t>
  </si>
  <si>
    <t>Nr 1 groep 2</t>
  </si>
  <si>
    <t>Nr 2 groep 4</t>
  </si>
  <si>
    <t>Nr 1 groep 3</t>
  </si>
  <si>
    <t>Nr 2 groep 2</t>
  </si>
  <si>
    <t xml:space="preserve">Nr 1 groep 4 </t>
  </si>
  <si>
    <t>Nr 2 groep 1</t>
  </si>
  <si>
    <t>-</t>
  </si>
  <si>
    <t>Saldo</t>
  </si>
  <si>
    <t>Gelijk</t>
  </si>
  <si>
    <t>Verloren</t>
  </si>
  <si>
    <t>Gewonnen</t>
  </si>
  <si>
    <t>Jodan Boys E2</t>
  </si>
  <si>
    <t>Alblasserdam E1</t>
  </si>
  <si>
    <t>Excelcior ??</t>
  </si>
  <si>
    <t>VV GZ E3</t>
  </si>
  <si>
    <t>RKDEO E3</t>
  </si>
  <si>
    <t>Alblasserdam E3</t>
  </si>
  <si>
    <t>RKDEO E9</t>
  </si>
  <si>
    <t>scVictorie'04 E3</t>
  </si>
  <si>
    <t>Jodan Boys E6</t>
  </si>
  <si>
    <t>VFC Vlaardingen E8</t>
  </si>
  <si>
    <t>Jodan Boys E8</t>
  </si>
  <si>
    <t>Smitshoek E10</t>
  </si>
  <si>
    <t>VELD B</t>
  </si>
  <si>
    <t>VELD D</t>
  </si>
  <si>
    <t>Tijd</t>
  </si>
  <si>
    <t>Uitslag</t>
  </si>
  <si>
    <t>Punten</t>
  </si>
  <si>
    <t>SCORES BY:
OnlineExcelCursus.NL</t>
  </si>
  <si>
    <t>Schoonhoven E1</t>
  </si>
  <si>
    <t>Schoonhoven E3</t>
  </si>
  <si>
    <t>Schoonhoven E5</t>
  </si>
  <si>
    <t>Schoonhoven E7</t>
  </si>
  <si>
    <t>Schoonhoven E2</t>
  </si>
  <si>
    <t>Schoonhoven E4</t>
  </si>
  <si>
    <t>Schoonhoven E6</t>
  </si>
  <si>
    <t>Schoonhoven E8</t>
  </si>
  <si>
    <t>Schoonhoven E TOERNOOI 2014</t>
  </si>
  <si>
    <t>VELD A</t>
  </si>
  <si>
    <t>VELD C</t>
  </si>
  <si>
    <t>SCHOONHOVEN TOERNOOI</t>
  </si>
  <si>
    <t>Groep 3</t>
  </si>
  <si>
    <t>Nr 3 groep 1</t>
  </si>
  <si>
    <t>Nr 4 groep 3</t>
  </si>
  <si>
    <t>Nr 3 groep 2</t>
  </si>
  <si>
    <t>Nr 4 groep 4</t>
  </si>
  <si>
    <t>Nr 3 groep 3</t>
  </si>
  <si>
    <t>Nr 4 groep 2</t>
  </si>
  <si>
    <t xml:space="preserve">Nr 3 groep 4 </t>
  </si>
  <si>
    <t>Nr 4 groep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</si>
</sst>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 x14ac:knownFonts="1">
    <font>
      <sz val="10"/>
      <name val="Arial"/>
    </font>
    <font>
      <sz val="11"/>
      <name val="Arial"/>
      <family val="2"/>
    </font>
    <font>
      <i/>
      <sz val="11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i/>
      <sz val="11"/>
      <name val="Arial"/>
      <family val="2"/>
    </font>
    <font>
      <b/>
      <i/>
      <sz val="12"/>
      <name val="Arial"/>
      <family val="2"/>
    </font>
    <font>
      <sz val="11"/>
      <color indexed="10"/>
      <name val="Arial"/>
      <family val="2"/>
    </font>
    <font>
      <b/>
      <i/>
      <sz val="11"/>
      <color indexed="12"/>
      <name val="Arial"/>
      <family val="2"/>
    </font>
    <font>
      <sz val="10"/>
      <color indexed="12"/>
      <name val="Arial"/>
      <family val="2"/>
    </font>
    <font>
      <b/>
      <sz val="22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17"/>
      <name val="Arial"/>
      <family val="2"/>
    </font>
    <font>
      <b/>
      <sz val="20"/>
      <color theme="0"/>
      <name val="Arial"/>
      <family val="2"/>
    </font>
    <font>
      <b/>
      <sz val="12"/>
      <color theme="0"/>
      <name val="Arial"/>
      <family val="2"/>
    </font>
    <font>
      <sz val="10"/>
      <color theme="0"/>
      <name val="Arial"/>
      <family val="2"/>
    </font>
    <font>
      <b/>
      <sz val="11"/>
      <color theme="0"/>
      <name val="Arial"/>
      <family val="2"/>
    </font>
    <font>
      <b/>
      <i/>
      <sz val="18"/>
      <color theme="0"/>
      <name val="Arial"/>
      <family val="2"/>
    </font>
    <font>
      <sz val="10"/>
      <color rgb="FFFF0000"/>
      <name val="Arial"/>
      <family val="2"/>
    </font>
    <font>
      <sz val="11"/>
      <color theme="0"/>
      <name val="Arial"/>
      <family val="2"/>
    </font>
    <font>
      <b/>
      <i/>
      <sz val="11"/>
      <color theme="0"/>
      <name val="Arial"/>
      <family val="2"/>
    </font>
    <font>
      <b/>
      <i/>
      <sz val="12"/>
      <color theme="0"/>
      <name val="Arial"/>
      <family val="2"/>
    </font>
    <font>
      <b/>
      <i/>
      <sz val="20"/>
      <color theme="0"/>
      <name val="Arial"/>
      <family val="2"/>
    </font>
    <font>
      <b/>
      <sz val="11"/>
      <color theme="3" tint="-0.249977111117893"/>
      <name val="Arial"/>
      <family val="2"/>
    </font>
    <font>
      <sz val="14"/>
      <color theme="3" tint="-0.249977111117893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56">
    <xf numFmtId="0" fontId="0" fillId="0" borderId="0" xfId="0"/>
    <xf numFmtId="0" fontId="1" fillId="0" borderId="0" xfId="0" applyNumberFormat="1" applyFont="1" applyAlignment="1" applyProtection="1">
      <alignment horizontal="left"/>
    </xf>
    <xf numFmtId="0" fontId="1" fillId="0" borderId="0" xfId="0" applyNumberFormat="1" applyFont="1" applyBorder="1" applyAlignment="1" applyProtection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3" fillId="0" borderId="0" xfId="0" applyNumberFormat="1" applyFont="1" applyBorder="1" applyAlignment="1" applyProtection="1">
      <alignment horizontal="center"/>
    </xf>
    <xf numFmtId="0" fontId="3" fillId="0" borderId="0" xfId="0" applyNumberFormat="1" applyFont="1" applyAlignment="1" applyProtection="1">
      <alignment horizontal="center"/>
    </xf>
    <xf numFmtId="20" fontId="1" fillId="0" borderId="0" xfId="0" applyNumberFormat="1" applyFont="1" applyAlignment="1">
      <alignment horizontal="left"/>
    </xf>
    <xf numFmtId="49" fontId="1" fillId="0" borderId="0" xfId="0" applyNumberFormat="1" applyFont="1" applyAlignment="1">
      <alignment horizontal="left"/>
    </xf>
    <xf numFmtId="20" fontId="1" fillId="0" borderId="0" xfId="0" applyNumberFormat="1" applyFont="1" applyBorder="1" applyAlignment="1" applyProtection="1">
      <protection locked="0"/>
    </xf>
    <xf numFmtId="0" fontId="1" fillId="0" borderId="0" xfId="0" applyFont="1" applyBorder="1" applyAlignment="1">
      <alignment horizontal="center"/>
    </xf>
    <xf numFmtId="0" fontId="0" fillId="0" borderId="0" xfId="0" applyBorder="1" applyAlignment="1"/>
    <xf numFmtId="49" fontId="1" fillId="0" borderId="0" xfId="0" applyNumberFormat="1" applyFont="1" applyAlignment="1">
      <alignment horizontal="center"/>
    </xf>
    <xf numFmtId="49" fontId="1" fillId="0" borderId="0" xfId="0" applyNumberFormat="1" applyFont="1" applyAlignment="1" applyProtection="1">
      <alignment horizontal="center"/>
    </xf>
    <xf numFmtId="0" fontId="1" fillId="0" borderId="0" xfId="0" applyFont="1" applyAlignment="1">
      <alignment horizontal="center"/>
    </xf>
    <xf numFmtId="0" fontId="1" fillId="0" borderId="0" xfId="0" applyNumberFormat="1" applyFont="1" applyAlignment="1" applyProtection="1">
      <alignment horizontal="center"/>
    </xf>
    <xf numFmtId="0" fontId="1" fillId="0" borderId="1" xfId="0" applyNumberFormat="1" applyFont="1" applyBorder="1" applyAlignment="1" applyProtection="1">
      <alignment horizontal="center"/>
    </xf>
    <xf numFmtId="49" fontId="1" fillId="0" borderId="1" xfId="0" applyNumberFormat="1" applyFont="1" applyBorder="1" applyAlignment="1" applyProtection="1">
      <alignment horizontal="center"/>
    </xf>
    <xf numFmtId="20" fontId="1" fillId="0" borderId="0" xfId="0" applyNumberFormat="1" applyFont="1" applyBorder="1" applyAlignment="1" applyProtection="1">
      <alignment horizontal="left"/>
      <protection locked="0"/>
    </xf>
    <xf numFmtId="49" fontId="1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 applyProtection="1"/>
    <xf numFmtId="49" fontId="1" fillId="0" borderId="0" xfId="0" applyNumberFormat="1" applyFont="1" applyBorder="1" applyAlignment="1" applyProtection="1">
      <alignment horizontal="center"/>
    </xf>
    <xf numFmtId="0" fontId="1" fillId="0" borderId="0" xfId="0" applyNumberFormat="1" applyFont="1" applyBorder="1" applyAlignment="1" applyProtection="1">
      <alignment horizontal="center"/>
    </xf>
    <xf numFmtId="49" fontId="1" fillId="0" borderId="0" xfId="0" applyNumberFormat="1" applyFont="1" applyBorder="1" applyAlignment="1"/>
    <xf numFmtId="49" fontId="1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textRotation="90"/>
    </xf>
    <xf numFmtId="0" fontId="7" fillId="0" borderId="0" xfId="0" applyFont="1" applyBorder="1" applyAlignment="1">
      <alignment horizontal="center"/>
    </xf>
    <xf numFmtId="0" fontId="3" fillId="0" borderId="0" xfId="0" applyNumberFormat="1" applyFont="1" applyFill="1" applyBorder="1" applyAlignment="1" applyProtection="1"/>
    <xf numFmtId="0" fontId="2" fillId="0" borderId="0" xfId="0" applyNumberFormat="1" applyFont="1" applyBorder="1" applyAlignment="1" applyProtection="1"/>
    <xf numFmtId="0" fontId="3" fillId="0" borderId="0" xfId="0" applyNumberFormat="1" applyFont="1" applyFill="1" applyBorder="1" applyAlignment="1" applyProtection="1">
      <alignment horizontal="center"/>
    </xf>
    <xf numFmtId="49" fontId="3" fillId="0" borderId="0" xfId="0" applyNumberFormat="1" applyFont="1" applyAlignment="1" applyProtection="1">
      <alignment horizontal="center"/>
    </xf>
    <xf numFmtId="0" fontId="1" fillId="0" borderId="2" xfId="0" quotePrefix="1" applyNumberFormat="1" applyFont="1" applyBorder="1" applyAlignment="1" applyProtection="1">
      <alignment horizontal="center"/>
    </xf>
    <xf numFmtId="0" fontId="1" fillId="0" borderId="0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center"/>
    </xf>
    <xf numFmtId="0" fontId="3" fillId="0" borderId="0" xfId="0" applyNumberFormat="1" applyFont="1" applyAlignment="1" applyProtection="1">
      <alignment textRotation="90"/>
    </xf>
    <xf numFmtId="0" fontId="1" fillId="0" borderId="0" xfId="0" applyNumberFormat="1" applyFont="1" applyBorder="1" applyAlignment="1"/>
    <xf numFmtId="49" fontId="1" fillId="0" borderId="2" xfId="0" quotePrefix="1" applyNumberFormat="1" applyFont="1" applyBorder="1" applyAlignment="1" applyProtection="1">
      <alignment horizontal="center"/>
    </xf>
    <xf numFmtId="0" fontId="3" fillId="0" borderId="3" xfId="0" applyNumberFormat="1" applyFont="1" applyBorder="1" applyAlignment="1" applyProtection="1">
      <alignment textRotation="90"/>
    </xf>
    <xf numFmtId="0" fontId="3" fillId="0" borderId="0" xfId="0" applyNumberFormat="1" applyFont="1" applyBorder="1" applyAlignment="1" applyProtection="1">
      <alignment textRotation="90"/>
    </xf>
    <xf numFmtId="0" fontId="1" fillId="0" borderId="0" xfId="0" applyNumberFormat="1" applyFont="1" applyBorder="1" applyAlignment="1" applyProtection="1"/>
    <xf numFmtId="0" fontId="1" fillId="0" borderId="0" xfId="0" quotePrefix="1" applyNumberFormat="1" applyFont="1" applyBorder="1" applyAlignment="1" applyProtection="1">
      <alignment horizontal="center"/>
    </xf>
    <xf numFmtId="49" fontId="1" fillId="0" borderId="0" xfId="0" quotePrefix="1" applyNumberFormat="1" applyFont="1" applyBorder="1" applyAlignment="1" applyProtection="1">
      <alignment horizontal="center"/>
    </xf>
    <xf numFmtId="49" fontId="1" fillId="0" borderId="0" xfId="0" applyNumberFormat="1" applyFont="1" applyBorder="1" applyAlignment="1" applyProtection="1"/>
    <xf numFmtId="0" fontId="5" fillId="0" borderId="0" xfId="0" applyNumberFormat="1" applyFont="1" applyBorder="1" applyAlignment="1" applyProtection="1">
      <alignment vertical="center"/>
    </xf>
    <xf numFmtId="20" fontId="1" fillId="0" borderId="0" xfId="0" applyNumberFormat="1" applyFont="1" applyBorder="1" applyAlignment="1">
      <alignment horizontal="left"/>
    </xf>
    <xf numFmtId="20" fontId="1" fillId="0" borderId="0" xfId="0" applyNumberFormat="1" applyFont="1" applyBorder="1" applyAlignment="1">
      <alignment horizontal="center"/>
    </xf>
    <xf numFmtId="20" fontId="3" fillId="0" borderId="0" xfId="0" applyNumberFormat="1" applyFont="1" applyBorder="1" applyAlignment="1">
      <alignment horizontal="left"/>
    </xf>
    <xf numFmtId="49" fontId="5" fillId="0" borderId="0" xfId="0" applyNumberFormat="1" applyFont="1" applyBorder="1" applyAlignment="1"/>
    <xf numFmtId="0" fontId="6" fillId="0" borderId="0" xfId="0" applyNumberFormat="1" applyFont="1" applyBorder="1" applyAlignment="1">
      <alignment vertical="center"/>
    </xf>
    <xf numFmtId="0" fontId="1" fillId="0" borderId="0" xfId="0" applyNumberFormat="1" applyFont="1" applyBorder="1" applyAlignment="1">
      <alignment vertical="center"/>
    </xf>
    <xf numFmtId="20" fontId="1" fillId="0" borderId="4" xfId="0" applyNumberFormat="1" applyFont="1" applyBorder="1" applyAlignment="1" applyProtection="1">
      <protection locked="0"/>
    </xf>
    <xf numFmtId="20" fontId="0" fillId="0" borderId="0" xfId="0" applyNumberFormat="1" applyAlignment="1"/>
    <xf numFmtId="0" fontId="0" fillId="0" borderId="0" xfId="0" quotePrefix="1" applyAlignment="1">
      <alignment horizontal="center"/>
    </xf>
    <xf numFmtId="0" fontId="0" fillId="0" borderId="0" xfId="0" applyAlignment="1">
      <alignment horizontal="center"/>
    </xf>
    <xf numFmtId="0" fontId="3" fillId="0" borderId="0" xfId="0" applyNumberFormat="1" applyFont="1" applyAlignment="1" applyProtection="1">
      <alignment horizontal="center" vertical="center"/>
    </xf>
    <xf numFmtId="0" fontId="3" fillId="0" borderId="0" xfId="0" applyNumberFormat="1" applyFont="1" applyBorder="1" applyAlignment="1" applyProtection="1">
      <alignment horizontal="center" vertical="center"/>
    </xf>
    <xf numFmtId="0" fontId="11" fillId="0" borderId="1" xfId="0" applyNumberFormat="1" applyFont="1" applyBorder="1" applyAlignment="1" applyProtection="1">
      <alignment horizontal="center"/>
    </xf>
    <xf numFmtId="0" fontId="10" fillId="0" borderId="1" xfId="0" applyNumberFormat="1" applyFont="1" applyBorder="1" applyAlignment="1" applyProtection="1">
      <alignment horizontal="center"/>
    </xf>
    <xf numFmtId="0" fontId="0" fillId="0" borderId="1" xfId="0" applyBorder="1"/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1" fillId="0" borderId="2" xfId="0" applyNumberFormat="1" applyFont="1" applyBorder="1" applyAlignment="1" applyProtection="1">
      <alignment horizontal="left"/>
    </xf>
    <xf numFmtId="0" fontId="1" fillId="0" borderId="7" xfId="0" applyNumberFormat="1" applyFont="1" applyBorder="1" applyAlignment="1" applyProtection="1">
      <alignment horizontal="left"/>
    </xf>
    <xf numFmtId="0" fontId="1" fillId="0" borderId="5" xfId="0" quotePrefix="1" applyNumberFormat="1" applyFont="1" applyBorder="1" applyAlignment="1" applyProtection="1">
      <alignment horizontal="center"/>
    </xf>
    <xf numFmtId="0" fontId="1" fillId="0" borderId="18" xfId="0" applyNumberFormat="1" applyFont="1" applyBorder="1" applyAlignment="1" applyProtection="1">
      <alignment horizontal="center"/>
    </xf>
    <xf numFmtId="49" fontId="1" fillId="0" borderId="18" xfId="0" applyNumberFormat="1" applyFont="1" applyBorder="1" applyAlignment="1" applyProtection="1">
      <alignment horizontal="center"/>
    </xf>
    <xf numFmtId="0" fontId="10" fillId="0" borderId="18" xfId="0" applyNumberFormat="1" applyFont="1" applyBorder="1" applyAlignment="1" applyProtection="1">
      <alignment horizontal="center"/>
    </xf>
    <xf numFmtId="0" fontId="0" fillId="0" borderId="18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7" xfId="0" applyNumberFormat="1" applyFont="1" applyBorder="1" applyAlignment="1" applyProtection="1"/>
    <xf numFmtId="0" fontId="1" fillId="0" borderId="2" xfId="0" applyNumberFormat="1" applyFont="1" applyBorder="1" applyAlignment="1" applyProtection="1"/>
    <xf numFmtId="0" fontId="8" fillId="4" borderId="1" xfId="0" applyNumberFormat="1" applyFont="1" applyFill="1" applyBorder="1" applyAlignment="1" applyProtection="1">
      <alignment horizontal="center"/>
    </xf>
    <xf numFmtId="0" fontId="8" fillId="4" borderId="18" xfId="0" applyNumberFormat="1" applyFont="1" applyFill="1" applyBorder="1" applyAlignment="1" applyProtection="1">
      <alignment horizontal="center"/>
    </xf>
    <xf numFmtId="1" fontId="11" fillId="0" borderId="18" xfId="0" applyNumberFormat="1" applyFont="1" applyBorder="1" applyAlignment="1" applyProtection="1">
      <alignment horizontal="center"/>
    </xf>
    <xf numFmtId="1" fontId="11" fillId="0" borderId="1" xfId="0" applyNumberFormat="1" applyFont="1" applyBorder="1" applyAlignment="1" applyProtection="1">
      <alignment horizontal="center"/>
    </xf>
    <xf numFmtId="0" fontId="18" fillId="5" borderId="0" xfId="0" applyFont="1" applyFill="1"/>
    <xf numFmtId="0" fontId="3" fillId="6" borderId="1" xfId="0" applyNumberFormat="1" applyFont="1" applyFill="1" applyBorder="1" applyAlignment="1" applyProtection="1">
      <alignment horizontal="center"/>
    </xf>
    <xf numFmtId="0" fontId="22" fillId="5" borderId="0" xfId="0" applyNumberFormat="1" applyFont="1" applyFill="1" applyAlignment="1" applyProtection="1">
      <alignment horizontal="left"/>
    </xf>
    <xf numFmtId="0" fontId="22" fillId="5" borderId="0" xfId="0" applyNumberFormat="1" applyFont="1" applyFill="1" applyBorder="1" applyAlignment="1" applyProtection="1">
      <alignment horizontal="left"/>
    </xf>
    <xf numFmtId="0" fontId="8" fillId="6" borderId="1" xfId="0" applyNumberFormat="1" applyFont="1" applyFill="1" applyBorder="1" applyAlignment="1" applyProtection="1">
      <alignment horizontal="center"/>
    </xf>
    <xf numFmtId="0" fontId="0" fillId="0" borderId="0" xfId="0" applyAlignment="1">
      <alignment horizontal="center"/>
    </xf>
    <xf numFmtId="0" fontId="26" fillId="0" borderId="0" xfId="0" applyNumberFormat="1" applyFont="1" applyAlignment="1" applyProtection="1">
      <alignment horizontal="center" textRotation="90"/>
    </xf>
    <xf numFmtId="0" fontId="26" fillId="0" borderId="5" xfId="0" applyNumberFormat="1" applyFont="1" applyBorder="1" applyAlignment="1" applyProtection="1">
      <alignment horizontal="center" textRotation="90"/>
    </xf>
    <xf numFmtId="0" fontId="23" fillId="5" borderId="0" xfId="0" applyNumberFormat="1" applyFont="1" applyFill="1" applyBorder="1" applyAlignment="1" applyProtection="1">
      <alignment horizontal="center" vertical="center"/>
    </xf>
    <xf numFmtId="0" fontId="1" fillId="0" borderId="2" xfId="0" applyNumberFormat="1" applyFont="1" applyBorder="1" applyAlignment="1" applyProtection="1">
      <alignment horizontal="left"/>
    </xf>
    <xf numFmtId="0" fontId="1" fillId="0" borderId="6" xfId="0" applyNumberFormat="1" applyFont="1" applyBorder="1" applyAlignment="1" applyProtection="1">
      <alignment horizontal="left"/>
    </xf>
    <xf numFmtId="0" fontId="24" fillId="5" borderId="0" xfId="0" applyNumberFormat="1" applyFont="1" applyFill="1" applyBorder="1" applyAlignment="1" applyProtection="1">
      <alignment horizontal="center" vertical="center"/>
    </xf>
    <xf numFmtId="0" fontId="24" fillId="5" borderId="5" xfId="0" applyNumberFormat="1" applyFont="1" applyFill="1" applyBorder="1" applyAlignment="1" applyProtection="1">
      <alignment horizontal="center" vertical="center"/>
    </xf>
    <xf numFmtId="0" fontId="2" fillId="6" borderId="1" xfId="0" applyNumberFormat="1" applyFont="1" applyFill="1" applyBorder="1" applyAlignment="1" applyProtection="1">
      <alignment horizontal="center"/>
    </xf>
    <xf numFmtId="0" fontId="27" fillId="0" borderId="0" xfId="0" applyNumberFormat="1" applyFont="1" applyAlignment="1" applyProtection="1">
      <alignment horizontal="center"/>
    </xf>
    <xf numFmtId="20" fontId="1" fillId="0" borderId="0" xfId="0" applyNumberFormat="1" applyFont="1" applyBorder="1" applyAlignment="1" applyProtection="1">
      <alignment horizontal="center"/>
      <protection locked="0"/>
    </xf>
    <xf numFmtId="0" fontId="1" fillId="0" borderId="7" xfId="0" applyNumberFormat="1" applyFont="1" applyBorder="1" applyAlignment="1" applyProtection="1">
      <alignment horizontal="left"/>
    </xf>
    <xf numFmtId="0" fontId="25" fillId="5" borderId="0" xfId="0" applyFont="1" applyFill="1" applyBorder="1" applyAlignment="1">
      <alignment horizontal="center" vertical="center"/>
    </xf>
    <xf numFmtId="0" fontId="19" fillId="5" borderId="0" xfId="0" applyFont="1" applyFill="1" applyBorder="1" applyAlignment="1">
      <alignment horizontal="center" vertical="center" textRotation="90"/>
    </xf>
    <xf numFmtId="0" fontId="19" fillId="5" borderId="5" xfId="0" applyFont="1" applyFill="1" applyBorder="1" applyAlignment="1">
      <alignment horizontal="center" vertical="center" textRotation="90"/>
    </xf>
    <xf numFmtId="0" fontId="13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2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2" fillId="0" borderId="7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9" fillId="3" borderId="0" xfId="0" applyFont="1" applyFill="1" applyAlignment="1">
      <alignment horizontal="center" vertical="center"/>
    </xf>
    <xf numFmtId="0" fontId="14" fillId="0" borderId="7" xfId="0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5" fillId="0" borderId="7" xfId="0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29" fillId="0" borderId="0" xfId="0" applyFont="1" applyAlignment="1">
      <alignment horizontal="center"/>
    </xf>
    <xf numFmtId="0" fontId="1" fillId="0" borderId="17" xfId="0" applyNumberFormat="1" applyFont="1" applyBorder="1" applyAlignment="1" applyProtection="1">
      <alignment horizontal="left"/>
    </xf>
    <xf numFmtId="0" fontId="1" fillId="0" borderId="5" xfId="0" applyNumberFormat="1" applyFont="1" applyBorder="1" applyAlignment="1" applyProtection="1">
      <alignment horizontal="left"/>
    </xf>
    <xf numFmtId="0" fontId="2" fillId="0" borderId="1" xfId="0" applyNumberFormat="1" applyFont="1" applyBorder="1" applyAlignment="1" applyProtection="1">
      <alignment horizontal="center"/>
    </xf>
    <xf numFmtId="0" fontId="19" fillId="5" borderId="0" xfId="0" applyNumberFormat="1" applyFont="1" applyFill="1" applyAlignment="1" applyProtection="1">
      <alignment horizontal="center"/>
    </xf>
    <xf numFmtId="0" fontId="20" fillId="5" borderId="1" xfId="0" applyNumberFormat="1" applyFont="1" applyFill="1" applyBorder="1" applyAlignment="1" applyProtection="1">
      <alignment horizontal="center" vertical="center"/>
    </xf>
    <xf numFmtId="0" fontId="19" fillId="5" borderId="1" xfId="0" applyNumberFormat="1" applyFont="1" applyFill="1" applyBorder="1" applyAlignment="1" applyProtection="1">
      <alignment horizontal="center" vertical="center"/>
    </xf>
    <xf numFmtId="0" fontId="19" fillId="5" borderId="1" xfId="0" applyNumberFormat="1" applyFont="1" applyFill="1" applyBorder="1" applyAlignment="1" applyProtection="1">
      <alignment horizontal="center" textRotation="90"/>
    </xf>
    <xf numFmtId="0" fontId="21" fillId="6" borderId="8" xfId="0" applyFont="1" applyFill="1" applyBorder="1" applyAlignment="1">
      <alignment horizontal="center" vertical="center" wrapText="1"/>
    </xf>
    <xf numFmtId="0" fontId="21" fillId="6" borderId="10" xfId="0" applyFont="1" applyFill="1" applyBorder="1" applyAlignment="1">
      <alignment horizontal="center" vertical="center"/>
    </xf>
    <xf numFmtId="0" fontId="21" fillId="6" borderId="11" xfId="0" applyFont="1" applyFill="1" applyBorder="1" applyAlignment="1">
      <alignment horizontal="center" vertical="center"/>
    </xf>
    <xf numFmtId="0" fontId="21" fillId="6" borderId="12" xfId="0" applyFont="1" applyFill="1" applyBorder="1" applyAlignment="1">
      <alignment horizontal="center" vertical="center"/>
    </xf>
    <xf numFmtId="0" fontId="21" fillId="6" borderId="13" xfId="0" applyFont="1" applyFill="1" applyBorder="1" applyAlignment="1">
      <alignment horizontal="center" vertical="center"/>
    </xf>
    <xf numFmtId="0" fontId="21" fillId="6" borderId="15" xfId="0" applyFont="1" applyFill="1" applyBorder="1" applyAlignment="1">
      <alignment horizontal="center" vertical="center"/>
    </xf>
    <xf numFmtId="0" fontId="16" fillId="5" borderId="0" xfId="0" applyFont="1" applyFill="1" applyAlignment="1">
      <alignment horizontal="center" vertical="center"/>
    </xf>
    <xf numFmtId="0" fontId="19" fillId="5" borderId="1" xfId="0" applyFont="1" applyFill="1" applyBorder="1" applyAlignment="1">
      <alignment horizontal="center" vertical="center" textRotation="90"/>
    </xf>
    <xf numFmtId="0" fontId="17" fillId="5" borderId="0" xfId="0" applyNumberFormat="1" applyFont="1" applyFill="1" applyBorder="1" applyAlignment="1" applyProtection="1">
      <alignment horizontal="center" vertical="center"/>
    </xf>
    <xf numFmtId="0" fontId="17" fillId="5" borderId="5" xfId="0" applyNumberFormat="1" applyFont="1" applyFill="1" applyBorder="1" applyAlignment="1" applyProtection="1">
      <alignment horizontal="center" vertical="center"/>
    </xf>
    <xf numFmtId="0" fontId="17" fillId="5" borderId="7" xfId="0" applyNumberFormat="1" applyFont="1" applyFill="1" applyBorder="1" applyAlignment="1" applyProtection="1">
      <alignment horizontal="center" vertical="center"/>
    </xf>
    <xf numFmtId="0" fontId="17" fillId="5" borderId="2" xfId="0" applyNumberFormat="1" applyFont="1" applyFill="1" applyBorder="1" applyAlignment="1" applyProtection="1">
      <alignment horizontal="center" vertical="center"/>
    </xf>
    <xf numFmtId="0" fontId="17" fillId="5" borderId="6" xfId="0" applyNumberFormat="1" applyFont="1" applyFill="1" applyBorder="1" applyAlignment="1" applyProtection="1">
      <alignment horizontal="center" vertical="center"/>
    </xf>
    <xf numFmtId="0" fontId="2" fillId="0" borderId="7" xfId="0" applyNumberFormat="1" applyFont="1" applyBorder="1" applyAlignment="1" applyProtection="1">
      <alignment horizontal="center"/>
    </xf>
    <xf numFmtId="0" fontId="2" fillId="0" borderId="2" xfId="0" applyNumberFormat="1" applyFont="1" applyBorder="1" applyAlignment="1" applyProtection="1">
      <alignment horizontal="center"/>
    </xf>
    <xf numFmtId="0" fontId="2" fillId="0" borderId="6" xfId="0" applyNumberFormat="1" applyFont="1" applyBorder="1" applyAlignment="1" applyProtection="1">
      <alignment horizontal="center"/>
    </xf>
    <xf numFmtId="0" fontId="20" fillId="5" borderId="20" xfId="0" applyNumberFormat="1" applyFont="1" applyFill="1" applyBorder="1" applyAlignment="1" applyProtection="1">
      <alignment horizontal="center" vertical="center"/>
    </xf>
    <xf numFmtId="0" fontId="20" fillId="5" borderId="3" xfId="0" applyNumberFormat="1" applyFont="1" applyFill="1" applyBorder="1" applyAlignment="1" applyProtection="1">
      <alignment horizontal="center" vertical="center"/>
    </xf>
    <xf numFmtId="0" fontId="20" fillId="5" borderId="21" xfId="0" applyNumberFormat="1" applyFont="1" applyFill="1" applyBorder="1" applyAlignment="1" applyProtection="1">
      <alignment horizontal="center" vertical="center"/>
    </xf>
    <xf numFmtId="0" fontId="20" fillId="5" borderId="16" xfId="0" applyNumberFormat="1" applyFont="1" applyFill="1" applyBorder="1" applyAlignment="1" applyProtection="1">
      <alignment horizontal="center" vertical="center"/>
    </xf>
    <xf numFmtId="0" fontId="20" fillId="5" borderId="0" xfId="0" applyNumberFormat="1" applyFont="1" applyFill="1" applyBorder="1" applyAlignment="1" applyProtection="1">
      <alignment horizontal="center" vertical="center"/>
    </xf>
    <xf numFmtId="0" fontId="20" fillId="5" borderId="4" xfId="0" applyNumberFormat="1" applyFont="1" applyFill="1" applyBorder="1" applyAlignment="1" applyProtection="1">
      <alignment horizontal="center" vertical="center"/>
    </xf>
    <xf numFmtId="0" fontId="20" fillId="5" borderId="17" xfId="0" applyNumberFormat="1" applyFont="1" applyFill="1" applyBorder="1" applyAlignment="1" applyProtection="1">
      <alignment horizontal="center" vertical="center"/>
    </xf>
    <xf numFmtId="0" fontId="20" fillId="5" borderId="5" xfId="0" applyNumberFormat="1" applyFont="1" applyFill="1" applyBorder="1" applyAlignment="1" applyProtection="1">
      <alignment horizontal="center" vertical="center"/>
    </xf>
    <xf numFmtId="0" fontId="20" fillId="5" borderId="19" xfId="0" applyNumberFormat="1" applyFont="1" applyFill="1" applyBorder="1" applyAlignment="1" applyProtection="1">
      <alignment horizontal="center" vertical="center"/>
    </xf>
    <xf numFmtId="0" fontId="19" fillId="5" borderId="22" xfId="0" applyNumberFormat="1" applyFont="1" applyFill="1" applyBorder="1" applyAlignment="1" applyProtection="1">
      <alignment horizontal="center" textRotation="90"/>
    </xf>
    <xf numFmtId="0" fontId="19" fillId="5" borderId="23" xfId="0" applyNumberFormat="1" applyFont="1" applyFill="1" applyBorder="1" applyAlignment="1" applyProtection="1">
      <alignment horizontal="center" textRotation="90"/>
    </xf>
    <xf numFmtId="0" fontId="19" fillId="5" borderId="18" xfId="0" applyNumberFormat="1" applyFont="1" applyFill="1" applyBorder="1" applyAlignment="1" applyProtection="1">
      <alignment horizontal="center" textRotation="90"/>
    </xf>
    <xf numFmtId="0" fontId="19" fillId="5" borderId="22" xfId="0" applyNumberFormat="1" applyFont="1" applyFill="1" applyBorder="1" applyAlignment="1" applyProtection="1">
      <alignment horizontal="center" vertical="center"/>
    </xf>
    <xf numFmtId="0" fontId="19" fillId="5" borderId="23" xfId="0" applyNumberFormat="1" applyFont="1" applyFill="1" applyBorder="1" applyAlignment="1" applyProtection="1">
      <alignment horizontal="center" vertical="center"/>
    </xf>
    <xf numFmtId="0" fontId="19" fillId="5" borderId="18" xfId="0" applyNumberFormat="1" applyFont="1" applyFill="1" applyBorder="1" applyAlignment="1" applyProtection="1">
      <alignment horizontal="center" vertical="center"/>
    </xf>
  </cellXfs>
  <cellStyles count="1"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55</xdr:col>
          <xdr:colOff>152400</xdr:colOff>
          <xdr:row>10</xdr:row>
          <xdr:rowOff>152400</xdr:rowOff>
        </xdr:from>
        <xdr:to>
          <xdr:col>57</xdr:col>
          <xdr:colOff>333375</xdr:colOff>
          <xdr:row>13</xdr:row>
          <xdr:rowOff>133350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SCORE DEMO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55</xdr:col>
          <xdr:colOff>180975</xdr:colOff>
          <xdr:row>14</xdr:row>
          <xdr:rowOff>171450</xdr:rowOff>
        </xdr:from>
        <xdr:to>
          <xdr:col>57</xdr:col>
          <xdr:colOff>381000</xdr:colOff>
          <xdr:row>17</xdr:row>
          <xdr:rowOff>152400</xdr:rowOff>
        </xdr:to>
        <xdr:sp macro="" textlink="">
          <xdr:nvSpPr>
            <xdr:cNvPr id="1027" name="Button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Sportprijzen!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85725</xdr:colOff>
      <xdr:row>18</xdr:row>
      <xdr:rowOff>152400</xdr:rowOff>
    </xdr:from>
    <xdr:to>
      <xdr:col>10</xdr:col>
      <xdr:colOff>123825</xdr:colOff>
      <xdr:row>26</xdr:row>
      <xdr:rowOff>123825</xdr:rowOff>
    </xdr:to>
    <xdr:sp macro="" textlink="">
      <xdr:nvSpPr>
        <xdr:cNvPr id="2049" name="Oval 1"/>
        <xdr:cNvSpPr>
          <a:spLocks noChangeArrowheads="1"/>
        </xdr:cNvSpPr>
      </xdr:nvSpPr>
      <xdr:spPr bwMode="auto">
        <a:xfrm>
          <a:off x="333375" y="3248025"/>
          <a:ext cx="2266950" cy="13144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nl-NL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nl-NL" sz="1000" b="0" i="0" u="none" strike="noStrike" baseline="0">
              <a:solidFill>
                <a:srgbClr val="FF0000"/>
              </a:solidFill>
              <a:latin typeface="Arial"/>
              <a:cs typeface="Arial"/>
            </a:rPr>
            <a:t>Hier wordt pas iets geplaatst als alle uitslagen van de Poule zijn ingevuld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85725</xdr:colOff>
      <xdr:row>18</xdr:row>
      <xdr:rowOff>152400</xdr:rowOff>
    </xdr:from>
    <xdr:to>
      <xdr:col>10</xdr:col>
      <xdr:colOff>123825</xdr:colOff>
      <xdr:row>26</xdr:row>
      <xdr:rowOff>123825</xdr:rowOff>
    </xdr:to>
    <xdr:sp macro="" textlink="">
      <xdr:nvSpPr>
        <xdr:cNvPr id="2" name="Oval 1"/>
        <xdr:cNvSpPr>
          <a:spLocks noChangeArrowheads="1"/>
        </xdr:cNvSpPr>
      </xdr:nvSpPr>
      <xdr:spPr bwMode="auto">
        <a:xfrm>
          <a:off x="333375" y="3248025"/>
          <a:ext cx="2266950" cy="13144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nl-NL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nl-NL" sz="1000" b="0" i="0" u="none" strike="noStrike" baseline="0">
              <a:solidFill>
                <a:srgbClr val="FF0000"/>
              </a:solidFill>
              <a:latin typeface="Arial"/>
              <a:cs typeface="Arial"/>
            </a:rPr>
            <a:t>Hier wordt pas iets geplaatst als alle uitslagen van de Poule zijn ingevuld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91965</xdr:colOff>
      <xdr:row>0</xdr:row>
      <xdr:rowOff>86026</xdr:rowOff>
    </xdr:from>
    <xdr:to>
      <xdr:col>9</xdr:col>
      <xdr:colOff>499242</xdr:colOff>
      <xdr:row>1</xdr:row>
      <xdr:rowOff>214972</xdr:rowOff>
    </xdr:to>
    <xdr:pic>
      <xdr:nvPicPr>
        <xdr:cNvPr id="2" name="Afbeelding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35620" y="86026"/>
          <a:ext cx="3461846" cy="29317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335017</xdr:colOff>
      <xdr:row>0</xdr:row>
      <xdr:rowOff>59121</xdr:rowOff>
    </xdr:from>
    <xdr:to>
      <xdr:col>7</xdr:col>
      <xdr:colOff>308743</xdr:colOff>
      <xdr:row>2</xdr:row>
      <xdr:rowOff>23843</xdr:rowOff>
    </xdr:to>
    <xdr:pic>
      <xdr:nvPicPr>
        <xdr:cNvPr id="2" name="Afbeelding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93276" y="59121"/>
          <a:ext cx="3461846" cy="29317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1188982</xdr:colOff>
      <xdr:row>0</xdr:row>
      <xdr:rowOff>39414</xdr:rowOff>
    </xdr:from>
    <xdr:to>
      <xdr:col>8</xdr:col>
      <xdr:colOff>72259</xdr:colOff>
      <xdr:row>2</xdr:row>
      <xdr:rowOff>4136</xdr:rowOff>
    </xdr:to>
    <xdr:pic>
      <xdr:nvPicPr>
        <xdr:cNvPr id="2" name="Afbeelding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10810" y="39414"/>
          <a:ext cx="3461846" cy="29317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98534</xdr:colOff>
      <xdr:row>0</xdr:row>
      <xdr:rowOff>39414</xdr:rowOff>
    </xdr:from>
    <xdr:to>
      <xdr:col>7</xdr:col>
      <xdr:colOff>394139</xdr:colOff>
      <xdr:row>2</xdr:row>
      <xdr:rowOff>4136</xdr:rowOff>
    </xdr:to>
    <xdr:pic>
      <xdr:nvPicPr>
        <xdr:cNvPr id="2" name="Afbeelding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53862" y="39414"/>
          <a:ext cx="3461846" cy="2931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1"/>
  <dimension ref="A1:BQ98"/>
  <sheetViews>
    <sheetView tabSelected="1" zoomScale="85" zoomScaleNormal="85" workbookViewId="0">
      <selection activeCell="BB1" sqref="BB1"/>
    </sheetView>
  </sheetViews>
  <sheetFormatPr defaultRowHeight="14.25" x14ac:dyDescent="0.2"/>
  <cols>
    <col min="1" max="7" width="3.7109375" style="4" customWidth="1"/>
    <col min="8" max="8" width="3.7109375" style="14" customWidth="1"/>
    <col min="9" max="9" width="3.5703125" style="33" customWidth="1"/>
    <col min="10" max="11" width="3.7109375" style="14" customWidth="1"/>
    <col min="12" max="12" width="3.7109375" style="4" customWidth="1"/>
    <col min="13" max="13" width="3.5703125" style="4" customWidth="1"/>
    <col min="14" max="14" width="4.28515625" style="4" bestFit="1" customWidth="1"/>
    <col min="15" max="17" width="3.5703125" style="4" customWidth="1"/>
    <col min="18" max="18" width="3.7109375" style="4" customWidth="1"/>
    <col min="19" max="19" width="3.7109375" style="8" customWidth="1"/>
    <col min="20" max="20" width="3.7109375" style="12" customWidth="1"/>
    <col min="21" max="25" width="3.7109375" style="4" customWidth="1"/>
    <col min="26" max="26" width="3.7109375" style="14" customWidth="1"/>
    <col min="27" max="27" width="3.7109375" style="12" customWidth="1"/>
    <col min="28" max="28" width="3.7109375" style="14" customWidth="1"/>
    <col min="29" max="29" width="6.7109375" style="4" bestFit="1" customWidth="1"/>
    <col min="30" max="42" width="3.7109375" style="4" customWidth="1"/>
    <col min="43" max="43" width="6.7109375" style="4" bestFit="1" customWidth="1"/>
    <col min="44" max="52" width="3.7109375" style="4" customWidth="1"/>
    <col min="53" max="53" width="3.28515625" style="4" customWidth="1"/>
    <col min="54" max="54" width="3.42578125" style="4" customWidth="1"/>
    <col min="55" max="55" width="4.28515625" style="4" customWidth="1"/>
    <col min="56" max="56" width="3.5703125" style="4" customWidth="1"/>
    <col min="57" max="57" width="6.140625" style="4" customWidth="1"/>
    <col min="58" max="61" width="9.140625" style="4"/>
    <col min="62" max="62" width="2.28515625" style="4" bestFit="1" customWidth="1"/>
    <col min="63" max="63" width="9.7109375" style="4" bestFit="1" customWidth="1"/>
    <col min="64" max="64" width="2.28515625" style="4" bestFit="1" customWidth="1"/>
    <col min="65" max="65" width="10.42578125" style="4" bestFit="1" customWidth="1"/>
    <col min="66" max="66" width="2.28515625" style="4" bestFit="1" customWidth="1"/>
    <col min="67" max="67" width="10.140625" style="4" bestFit="1" customWidth="1"/>
    <col min="68" max="68" width="2.28515625" style="4" bestFit="1" customWidth="1"/>
    <col min="69" max="16384" width="9.140625" style="4"/>
  </cols>
  <sheetData>
    <row r="1" spans="1:69" ht="14.25" customHeight="1" x14ac:dyDescent="0.2">
      <c r="A1" s="92" t="s">
        <v>64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  <c r="AG1" s="92"/>
      <c r="AH1" s="92"/>
      <c r="AI1" s="92"/>
      <c r="AJ1" s="92"/>
      <c r="AK1" s="92"/>
      <c r="AL1" s="92"/>
      <c r="AM1" s="92"/>
      <c r="AN1" s="92"/>
      <c r="AO1" s="92"/>
      <c r="AP1" s="92"/>
      <c r="AQ1" s="92"/>
      <c r="AR1" s="92"/>
      <c r="AS1" s="92"/>
      <c r="AT1" s="92"/>
      <c r="AU1" s="92"/>
      <c r="AV1" s="92"/>
      <c r="AW1" s="92"/>
      <c r="AX1" s="92"/>
      <c r="AY1" s="2">
        <f>COUNTA(U13:W22)</f>
        <v>10</v>
      </c>
      <c r="AZ1" s="2">
        <f>COUNTA(AT13:AV22)</f>
        <v>10</v>
      </c>
      <c r="BA1" s="2">
        <f>COUNTA(U25:W34)</f>
        <v>10</v>
      </c>
      <c r="BB1" s="2">
        <f>COUNTA(AT25:AV34)</f>
        <v>10</v>
      </c>
      <c r="BJ1" s="4">
        <f ca="1">VALUE(A6)</f>
        <v>1</v>
      </c>
      <c r="BK1" s="4" t="str">
        <f>B6</f>
        <v>Schoonhoven E1</v>
      </c>
      <c r="BL1" s="4">
        <f ca="1">VALUE(O6)</f>
        <v>1</v>
      </c>
      <c r="BM1" s="4" t="str">
        <f>P6</f>
        <v>Schoonhoven E3</v>
      </c>
      <c r="BN1" s="4">
        <f ca="1">VALUE(AD6)</f>
        <v>1</v>
      </c>
      <c r="BO1" s="4" t="str">
        <f>AE6</f>
        <v>Schoonhoven E5</v>
      </c>
      <c r="BP1" s="4">
        <f ca="1">VALUE(AR6)</f>
        <v>1</v>
      </c>
      <c r="BQ1" s="4" t="str">
        <f>AS6</f>
        <v>Schoonhoven E7</v>
      </c>
    </row>
    <row r="2" spans="1:69" ht="15" customHeight="1" x14ac:dyDescent="0.2">
      <c r="A2" s="92"/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  <c r="AL2" s="92"/>
      <c r="AM2" s="92"/>
      <c r="AN2" s="92"/>
      <c r="AO2" s="92"/>
      <c r="AP2" s="92"/>
      <c r="AQ2" s="92"/>
      <c r="AR2" s="92"/>
      <c r="AS2" s="92"/>
      <c r="AT2" s="92"/>
      <c r="AU2" s="92"/>
      <c r="AV2" s="92"/>
      <c r="AW2" s="92"/>
      <c r="AX2" s="92"/>
      <c r="BJ2" s="4">
        <f ca="1">VALUE(A7)</f>
        <v>1</v>
      </c>
      <c r="BK2" s="4" t="str">
        <f>B7</f>
        <v>Schoonhoven E2</v>
      </c>
      <c r="BL2" s="4">
        <f ca="1">VALUE(O7)</f>
        <v>1</v>
      </c>
      <c r="BM2" s="4" t="str">
        <f>P7</f>
        <v>Schoonhoven E4</v>
      </c>
      <c r="BN2" s="4">
        <f ca="1">VALUE(AD7)</f>
        <v>1</v>
      </c>
      <c r="BO2" s="4" t="str">
        <f>AE7</f>
        <v>Schoonhoven E6</v>
      </c>
      <c r="BP2" s="4">
        <f ca="1">VALUE(AR7)</f>
        <v>1</v>
      </c>
      <c r="BQ2" s="4" t="str">
        <f>AS7</f>
        <v>Schoonhoven E8</v>
      </c>
    </row>
    <row r="3" spans="1:69" s="1" customFormat="1" ht="21" customHeight="1" x14ac:dyDescent="0.25">
      <c r="A3" s="93" t="s">
        <v>19</v>
      </c>
      <c r="D3" s="2"/>
      <c r="E3" s="2"/>
      <c r="F3" s="6"/>
      <c r="G3" s="6"/>
      <c r="H3" s="5"/>
      <c r="I3" s="37"/>
      <c r="J3" s="22"/>
      <c r="K3" s="81" t="s">
        <v>37</v>
      </c>
      <c r="L3" s="81" t="s">
        <v>35</v>
      </c>
      <c r="M3" s="81" t="s">
        <v>36</v>
      </c>
      <c r="N3" s="81" t="s">
        <v>34</v>
      </c>
      <c r="O3" s="93" t="s">
        <v>19</v>
      </c>
      <c r="U3" s="30"/>
      <c r="V3" s="30"/>
      <c r="W3" s="6"/>
      <c r="X3" s="37"/>
      <c r="Z3" s="81" t="s">
        <v>37</v>
      </c>
      <c r="AA3" s="81" t="s">
        <v>35</v>
      </c>
      <c r="AB3" s="81" t="s">
        <v>36</v>
      </c>
      <c r="AC3" s="81" t="s">
        <v>34</v>
      </c>
      <c r="AD3" s="93" t="s">
        <v>19</v>
      </c>
      <c r="AE3" s="22"/>
      <c r="AF3" s="25"/>
      <c r="AH3" s="6"/>
      <c r="AI3" s="6"/>
      <c r="AJ3" s="6"/>
      <c r="AK3" s="37"/>
      <c r="AN3" s="81" t="s">
        <v>37</v>
      </c>
      <c r="AO3" s="81" t="s">
        <v>35</v>
      </c>
      <c r="AP3" s="81" t="s">
        <v>36</v>
      </c>
      <c r="AQ3" s="81" t="s">
        <v>34</v>
      </c>
      <c r="AR3" s="93" t="s">
        <v>19</v>
      </c>
      <c r="AS3" s="6"/>
      <c r="AT3" s="6"/>
      <c r="AU3" s="34"/>
      <c r="AY3" s="37"/>
      <c r="BB3" s="81" t="s">
        <v>37</v>
      </c>
      <c r="BC3" s="81" t="s">
        <v>35</v>
      </c>
      <c r="BD3" s="81" t="s">
        <v>36</v>
      </c>
      <c r="BE3" s="81" t="s">
        <v>34</v>
      </c>
      <c r="BJ3" s="4">
        <f ca="1">VALUE(A8)</f>
        <v>1</v>
      </c>
      <c r="BK3" s="4" t="str">
        <f>B8</f>
        <v>Jodan Boys E2</v>
      </c>
      <c r="BL3" s="4">
        <f ca="1">VALUE(O8)</f>
        <v>1</v>
      </c>
      <c r="BM3" s="4" t="str">
        <f>P8</f>
        <v>RKDEO E3</v>
      </c>
      <c r="BN3" s="4">
        <f ca="1">VALUE(AD8)</f>
        <v>1</v>
      </c>
      <c r="BO3" s="4" t="str">
        <f>AE8</f>
        <v>RKDEO E9</v>
      </c>
      <c r="BP3" s="4">
        <f ca="1">VALUE(AR8)</f>
        <v>1</v>
      </c>
      <c r="BQ3" s="4" t="str">
        <f>AS8</f>
        <v>VFC Vlaardingen E8</v>
      </c>
    </row>
    <row r="4" spans="1:69" s="1" customFormat="1" ht="20.25" customHeight="1" x14ac:dyDescent="0.25">
      <c r="A4" s="93"/>
      <c r="D4" s="27"/>
      <c r="E4" s="11"/>
      <c r="F4" s="26"/>
      <c r="G4" s="26"/>
      <c r="H4" s="26"/>
      <c r="I4" s="38"/>
      <c r="J4" s="5"/>
      <c r="K4" s="81"/>
      <c r="L4" s="81"/>
      <c r="M4" s="81"/>
      <c r="N4" s="81"/>
      <c r="O4" s="93"/>
      <c r="T4" s="27"/>
      <c r="U4" s="29"/>
      <c r="V4" s="29"/>
      <c r="W4" s="29"/>
      <c r="X4" s="34"/>
      <c r="Y4" s="27"/>
      <c r="Z4" s="81"/>
      <c r="AA4" s="81"/>
      <c r="AB4" s="81"/>
      <c r="AC4" s="81"/>
      <c r="AD4" s="93"/>
      <c r="AE4" s="22"/>
      <c r="AF4" s="2"/>
      <c r="AH4" s="6"/>
      <c r="AI4" s="6"/>
      <c r="AJ4" s="6"/>
      <c r="AK4" s="34"/>
      <c r="AN4" s="81"/>
      <c r="AO4" s="81"/>
      <c r="AP4" s="81"/>
      <c r="AQ4" s="81"/>
      <c r="AR4" s="93"/>
      <c r="AS4" s="6"/>
      <c r="AT4" s="6"/>
      <c r="AU4" s="34"/>
      <c r="AY4" s="34"/>
      <c r="BB4" s="81"/>
      <c r="BC4" s="81"/>
      <c r="BD4" s="81"/>
      <c r="BE4" s="81"/>
      <c r="BJ4" s="4">
        <f ca="1">VALUE(A9)</f>
        <v>1</v>
      </c>
      <c r="BK4" s="4" t="str">
        <f>B9</f>
        <v>Alblasserdam E1</v>
      </c>
      <c r="BL4" s="4">
        <f ca="1">VALUE(O9)</f>
        <v>1</v>
      </c>
      <c r="BM4" s="4" t="str">
        <f>P9</f>
        <v>VV GZ E3</v>
      </c>
      <c r="BN4" s="4">
        <f ca="1">VALUE(AD9)</f>
        <v>1</v>
      </c>
      <c r="BO4" s="4" t="str">
        <f>AE9</f>
        <v>scVictorie'04 E3</v>
      </c>
      <c r="BP4" s="4">
        <f ca="1">VALUE(AR9)</f>
        <v>1</v>
      </c>
      <c r="BQ4" s="4" t="str">
        <f>AS9</f>
        <v>Jodan Boys E8</v>
      </c>
    </row>
    <row r="5" spans="1:69" s="1" customFormat="1" ht="21.75" customHeight="1" x14ac:dyDescent="0.2">
      <c r="A5" s="94"/>
      <c r="B5" s="83" t="s">
        <v>24</v>
      </c>
      <c r="C5" s="83"/>
      <c r="D5" s="83"/>
      <c r="E5" s="83"/>
      <c r="F5" s="83"/>
      <c r="G5" s="83"/>
      <c r="H5" s="54" t="s">
        <v>1</v>
      </c>
      <c r="I5" s="55" t="s">
        <v>2</v>
      </c>
      <c r="J5" s="55" t="s">
        <v>3</v>
      </c>
      <c r="K5" s="82"/>
      <c r="L5" s="82"/>
      <c r="M5" s="82"/>
      <c r="N5" s="82"/>
      <c r="O5" s="94"/>
      <c r="P5" s="83" t="s">
        <v>23</v>
      </c>
      <c r="Q5" s="83"/>
      <c r="R5" s="83"/>
      <c r="S5" s="83"/>
      <c r="T5" s="83"/>
      <c r="U5" s="83"/>
      <c r="V5" s="83"/>
      <c r="W5" s="54" t="s">
        <v>1</v>
      </c>
      <c r="X5" s="54" t="s">
        <v>2</v>
      </c>
      <c r="Y5" s="54" t="s">
        <v>3</v>
      </c>
      <c r="Z5" s="82"/>
      <c r="AA5" s="82"/>
      <c r="AB5" s="82"/>
      <c r="AC5" s="82"/>
      <c r="AD5" s="94"/>
      <c r="AE5" s="83" t="s">
        <v>68</v>
      </c>
      <c r="AF5" s="83"/>
      <c r="AG5" s="83"/>
      <c r="AH5" s="83"/>
      <c r="AI5" s="83"/>
      <c r="AJ5" s="83"/>
      <c r="AK5" s="54" t="s">
        <v>1</v>
      </c>
      <c r="AL5" s="54" t="s">
        <v>2</v>
      </c>
      <c r="AM5" s="54" t="s">
        <v>3</v>
      </c>
      <c r="AN5" s="82"/>
      <c r="AO5" s="82"/>
      <c r="AP5" s="82"/>
      <c r="AQ5" s="82"/>
      <c r="AR5" s="94"/>
      <c r="AS5" s="83" t="s">
        <v>22</v>
      </c>
      <c r="AT5" s="83"/>
      <c r="AU5" s="83"/>
      <c r="AV5" s="83"/>
      <c r="AW5" s="83"/>
      <c r="AX5" s="83"/>
      <c r="AY5" s="54" t="s">
        <v>1</v>
      </c>
      <c r="AZ5" s="54" t="s">
        <v>2</v>
      </c>
      <c r="BA5" s="54" t="s">
        <v>3</v>
      </c>
      <c r="BB5" s="82"/>
      <c r="BC5" s="82"/>
      <c r="BD5" s="82"/>
      <c r="BE5" s="82"/>
      <c r="BJ5" s="4">
        <f ca="1">VALUE(A10)</f>
        <v>1</v>
      </c>
      <c r="BK5" s="4" t="str">
        <f>B10</f>
        <v>Excelcior ??</v>
      </c>
      <c r="BL5" s="4">
        <f ca="1">VALUE(O10)</f>
        <v>1</v>
      </c>
      <c r="BM5" s="4" t="str">
        <f>P10</f>
        <v>Alblasserdam E3</v>
      </c>
      <c r="BN5" s="4">
        <f ca="1">VALUE(AD10)</f>
        <v>1</v>
      </c>
      <c r="BO5" s="4" t="str">
        <f>AE10</f>
        <v>Jodan Boys E6</v>
      </c>
      <c r="BP5" s="4">
        <f ca="1">VALUE(AR10)</f>
        <v>1</v>
      </c>
      <c r="BQ5" s="4" t="str">
        <f>AS10</f>
        <v>Smitshoek E10</v>
      </c>
    </row>
    <row r="6" spans="1:69" s="1" customFormat="1" ht="18" customHeight="1" x14ac:dyDescent="0.25">
      <c r="A6" s="76">
        <f ca="1">RANK(J6,$J$6:$J$10,0)</f>
        <v>1</v>
      </c>
      <c r="B6" s="88" t="s">
        <v>56</v>
      </c>
      <c r="C6" s="88"/>
      <c r="D6" s="88"/>
      <c r="E6" s="88"/>
      <c r="F6" s="88"/>
      <c r="G6" s="88"/>
      <c r="H6" s="16">
        <f ca="1">SUMIF($G$13:$L$22,B6,$U$13:$U$22)+SUMIF($N$13:$S$22,B6,$W$13:$W$22)</f>
        <v>0</v>
      </c>
      <c r="I6" s="16">
        <f ca="1">SUMIF($G$13:$L$22,B6,$W$13:$W$22)+SUMIF($N$13:$S$22,B6,$U$13:$U$22)</f>
        <v>0</v>
      </c>
      <c r="J6" s="56">
        <f ca="1">(K6*3)+L6+(H6*0.001)-(I6*0.001)</f>
        <v>0</v>
      </c>
      <c r="K6" s="57">
        <f>SUMPRODUCT(($G$13:$L$22=B6)*($Y$13:$Y$22=3))+SUMPRODUCT(($N$13:$S$22=B6)*($AA$13:$AA$22=3))</f>
        <v>0</v>
      </c>
      <c r="L6" s="57">
        <f>SUMPRODUCT(($G$13:$L$22=B6)*($Y$13:$Y$22=1))+SUMPRODUCT(($N$13:$S$22=B6)*($AA$13:$AA$22=1))</f>
        <v>0</v>
      </c>
      <c r="M6" s="57">
        <f>SUMPRODUCT(($G$13:$L$22=B6)*($Y$13:$Y$22=0))+SUMPRODUCT(($N$13:$S$22=B6)*($AA$13:$AA$22=0))</f>
        <v>0</v>
      </c>
      <c r="N6" s="58">
        <f ca="1">H6-I6</f>
        <v>0</v>
      </c>
      <c r="O6" s="79">
        <f ca="1">RANK(Y6,$Y$6:$Y$10,0)</f>
        <v>1</v>
      </c>
      <c r="P6" s="88" t="s">
        <v>57</v>
      </c>
      <c r="Q6" s="88"/>
      <c r="R6" s="88"/>
      <c r="S6" s="88"/>
      <c r="T6" s="88"/>
      <c r="U6" s="88"/>
      <c r="V6" s="88"/>
      <c r="W6" s="16">
        <f ca="1">SUMIF($AF$13:$AK$22,P6,$AT$13:$AT$22)+SUMIF($AM$13:$AR$22,P6,$AV$13:$AV$22)</f>
        <v>0</v>
      </c>
      <c r="X6" s="16">
        <f ca="1">SUMIF($AF$13:$AK$22,P6,$AV$13:$AV$22)+SUMIF($AM$13:$AR$22,P6,$AT$13:$AT$22)</f>
        <v>0</v>
      </c>
      <c r="Y6" s="56">
        <f ca="1">(Z6*3)+AA6+(W6*0.001)-(X6*0.001)</f>
        <v>0</v>
      </c>
      <c r="Z6" s="57">
        <f>SUMPRODUCT(($AF$13:$AK$22=P6)*($AX$13:$AX$22=3))+SUMPRODUCT(($AM$13:$AR$22=P6)*($AZ$13:$AZ$22=3))</f>
        <v>0</v>
      </c>
      <c r="AA6" s="57">
        <f>SUMPRODUCT(($AF$13:$AK$22=P6)*($AX$13:$AX$22=1))+SUMPRODUCT(($AM$13:$AR$22=P6)*($AZ$13:$AZ$22=1))</f>
        <v>0</v>
      </c>
      <c r="AB6" s="57">
        <f>SUMPRODUCT(($AF$13:$AK$22=P6)*($AX$13:$AX$22=0))+SUMPRODUCT(($AM$13:$AR$22=P6)*($AZ$13:$AZ$22=0))</f>
        <v>0</v>
      </c>
      <c r="AC6" s="58">
        <f ca="1">W6-X6</f>
        <v>0</v>
      </c>
      <c r="AD6" s="79">
        <f ca="1">RANK(AM6,$AM$6:$AM$10,0)</f>
        <v>1</v>
      </c>
      <c r="AE6" s="88" t="s">
        <v>58</v>
      </c>
      <c r="AF6" s="88"/>
      <c r="AG6" s="88"/>
      <c r="AH6" s="88"/>
      <c r="AI6" s="88"/>
      <c r="AJ6" s="88"/>
      <c r="AK6" s="16">
        <f ca="1">SUMIF($G$25:$L$34,AE6,$U$25:$U$34)+SUMIF($N$25:$S$34,AE6,$W$25:$W$34)</f>
        <v>0</v>
      </c>
      <c r="AL6" s="16">
        <f ca="1">SUMIF($G$25:$L$34,AE6,$W$25:$W$34)+SUMIF($N$25:$S$34,AE6,$U$25:$U$34)</f>
        <v>0</v>
      </c>
      <c r="AM6" s="56">
        <f ca="1">(AN6*3)+AO6+(AK6*0.001)-(AL6*0.001)</f>
        <v>0</v>
      </c>
      <c r="AN6" s="57">
        <f>SUMPRODUCT(($G$25:$L$34=AE6)*($Y$25:$Y$34=3))+SUMPRODUCT(($N$25:$S$34=AE6)*($AA$25:$AA$34=3))</f>
        <v>0</v>
      </c>
      <c r="AO6" s="57">
        <f>SUMPRODUCT(($G$25:$L$34=AE6)*($Y$25:$Y$34=1))+SUMPRODUCT(($N$25:$S$34=AE6)*($AA$25:$AA$34=1))</f>
        <v>0</v>
      </c>
      <c r="AP6" s="57">
        <f>SUMPRODUCT(($G$25:$L$34=AE6)*($Y$25:$Y$34=0))+SUMPRODUCT(($N$25:$S$34=AE6)*($AA$25:$AA$34=0))</f>
        <v>0</v>
      </c>
      <c r="AQ6" s="58">
        <f ca="1">AK6-AL6</f>
        <v>0</v>
      </c>
      <c r="AR6" s="79">
        <f ca="1">RANK(BA6,$BA$6:$BA$10,0)</f>
        <v>1</v>
      </c>
      <c r="AS6" s="88" t="s">
        <v>59</v>
      </c>
      <c r="AT6" s="88"/>
      <c r="AU6" s="88"/>
      <c r="AV6" s="88"/>
      <c r="AW6" s="88"/>
      <c r="AX6" s="88"/>
      <c r="AY6" s="16">
        <f ca="1">SUMIF($AF$25:$AK$34,AS6,$AT$25:$AT$34)+SUMIF($AM$25:$AR$34,AS6,$AV$25:$AV$34)</f>
        <v>0</v>
      </c>
      <c r="AZ6" s="16">
        <f ca="1">SUMIF($AF$25:$AK$34,AS6,$AV$25:$AV$34)+SUMIF($AM$25:$AR$34,AS6,$AT$25:$AT$34)</f>
        <v>0</v>
      </c>
      <c r="BA6" s="56">
        <f ca="1">(BB6*3)+BC6+(AY6*0.001)-(AZ6*0.001)</f>
        <v>0</v>
      </c>
      <c r="BB6" s="57">
        <f>SUMPRODUCT(($AF$25:$AK$34=AS6)*($AX$25:$AX$34=3))+SUMPRODUCT(($AM$25:$AR$34=AS6)*($AZ$25:$AZ$34=3))</f>
        <v>0</v>
      </c>
      <c r="BC6" s="57">
        <f>SUMPRODUCT(($AF$25:$AK$34=AS6)*($AX$25:$AX$34=1))+SUMPRODUCT(($AM$25:$AR$34=AS6)*($AZ$25:$AZ$34=1))</f>
        <v>0</v>
      </c>
      <c r="BD6" s="57">
        <f>SUMPRODUCT(($AF$25:$AK$34=AS6)*($AX$25:$AX$34=0))+SUMPRODUCT(($AM$25:$AR$34=AS6)*($AZ$25:$AZ$34=0))</f>
        <v>0</v>
      </c>
      <c r="BE6" s="58">
        <f ca="1">AY6-AZ6</f>
        <v>0</v>
      </c>
      <c r="BJ6" s="4"/>
    </row>
    <row r="7" spans="1:69" s="1" customFormat="1" ht="18" customHeight="1" x14ac:dyDescent="0.25">
      <c r="A7" s="76">
        <f ca="1">RANK(J7,$J$6:$J$10,0)</f>
        <v>1</v>
      </c>
      <c r="B7" s="88" t="s">
        <v>60</v>
      </c>
      <c r="C7" s="88"/>
      <c r="D7" s="88"/>
      <c r="E7" s="88"/>
      <c r="F7" s="88"/>
      <c r="G7" s="88"/>
      <c r="H7" s="16">
        <f ca="1">SUMIF($G$13:$L$22,B7,$U$13:$U$22)+SUMIF($N$13:$S$22,B7,$W$13:$W$22)</f>
        <v>0</v>
      </c>
      <c r="I7" s="16">
        <f ca="1">SUMIF($G$13:$L$22,B7,$W$13:$W$22)+SUMIF($N$13:$S$22,B7,$U$13:$U$22)</f>
        <v>0</v>
      </c>
      <c r="J7" s="56">
        <f ca="1">(K7*3)+L7+(H7*0.001)-(I7*0.001)</f>
        <v>0</v>
      </c>
      <c r="K7" s="57">
        <f>SUMPRODUCT(($G$13:$L$22=B7)*($Y$13:$Y$22=3))+SUMPRODUCT(($N$13:$S$22=B7)*($AA$13:$AA$22=3))</f>
        <v>0</v>
      </c>
      <c r="L7" s="57">
        <f>SUMPRODUCT(($G$13:$L$22=B7)*($Y$13:$Y$22=1))+SUMPRODUCT(($N$13:$S$22=B7)*($AA$13:$AA$22=1))</f>
        <v>0</v>
      </c>
      <c r="M7" s="57">
        <f>SUMPRODUCT(($G$13:$L$22=B7)*($Y$13:$Y$22=0))+SUMPRODUCT(($N$13:$S$22=B7)*($AA$13:$AA$22=0))</f>
        <v>0</v>
      </c>
      <c r="N7" s="58">
        <f ca="1">H7-I7</f>
        <v>0</v>
      </c>
      <c r="O7" s="79">
        <f ca="1">RANK(Y7,$Y$6:$Y$10,0)</f>
        <v>1</v>
      </c>
      <c r="P7" s="88" t="s">
        <v>61</v>
      </c>
      <c r="Q7" s="88"/>
      <c r="R7" s="88"/>
      <c r="S7" s="88"/>
      <c r="T7" s="88"/>
      <c r="U7" s="88"/>
      <c r="V7" s="88"/>
      <c r="W7" s="16">
        <f ca="1">SUMIF($AF$13:$AK$22,P7,$AT$13:$AT$22)+SUMIF($AM$13:$AR$22,P7,$AV$13:$AV$22)</f>
        <v>0</v>
      </c>
      <c r="X7" s="16">
        <f ca="1">SUMIF($AF$13:$AK$22,P7,$AV$13:$AV$22)+SUMIF($AM$13:$AR$22,P7,$AT$13:$AT$22)</f>
        <v>0</v>
      </c>
      <c r="Y7" s="56">
        <f ca="1">(Z7*3)+AA7+(W7*0.001)-(X7*0.001)</f>
        <v>0</v>
      </c>
      <c r="Z7" s="57">
        <f>SUMPRODUCT(($AF$13:$AK$22=P7)*($AX$13:$AX$22=3))+SUMPRODUCT(($AM$13:$AR$22=P7)*($AZ$13:$AZ$22=3))</f>
        <v>0</v>
      </c>
      <c r="AA7" s="57">
        <f>SUMPRODUCT(($AF$13:$AK$22=P7)*($AX$13:$AX$22=1))+SUMPRODUCT(($AM$13:$AR$22=P7)*($AZ$13:$AZ$22=1))</f>
        <v>0</v>
      </c>
      <c r="AB7" s="57">
        <f>SUMPRODUCT(($AF$13:$AK$22=P7)*($AX$13:$AX$22=0))+SUMPRODUCT(($AM$13:$AR$22=P7)*($AZ$13:$AZ$22=0))</f>
        <v>0</v>
      </c>
      <c r="AC7" s="58">
        <f ca="1">W7-X7</f>
        <v>0</v>
      </c>
      <c r="AD7" s="79">
        <f ca="1">RANK(AM7,$AM$6:$AM$10,0)</f>
        <v>1</v>
      </c>
      <c r="AE7" s="88" t="s">
        <v>62</v>
      </c>
      <c r="AF7" s="88"/>
      <c r="AG7" s="88"/>
      <c r="AH7" s="88"/>
      <c r="AI7" s="88"/>
      <c r="AJ7" s="88"/>
      <c r="AK7" s="16">
        <f ca="1">SUMIF($G$25:$L$34,AE7,$U$25:$U$34)+SUMIF($N$25:$S$34,AE7,$W$25:$W$34)</f>
        <v>0</v>
      </c>
      <c r="AL7" s="16">
        <f ca="1">SUMIF($G$25:$L$34,AE7,$W$25:$W$34)+SUMIF($N$25:$S$34,AE7,$U$25:$U$34)</f>
        <v>0</v>
      </c>
      <c r="AM7" s="56">
        <f ca="1">(AN7*3)+AO7+(AK7*0.001)-(AL7*0.001)</f>
        <v>0</v>
      </c>
      <c r="AN7" s="57">
        <f>SUMPRODUCT(($G$25:$L$34=AE7)*($Y$25:$Y$34=3))+SUMPRODUCT(($N$25:$S$34=AE7)*($AA$25:$AA$34=3))</f>
        <v>0</v>
      </c>
      <c r="AO7" s="57">
        <f>SUMPRODUCT(($G$25:$L$34=AE7)*($Y$25:$Y$34=1))+SUMPRODUCT(($N$25:$S$34=AE7)*($AA$25:$AA$34=1))</f>
        <v>0</v>
      </c>
      <c r="AP7" s="57">
        <f>SUMPRODUCT(($G$25:$L$34=AE7)*($Y$25:$Y$34=0))+SUMPRODUCT(($N$25:$S$34=AE7)*($AA$25:$AA$34=0))</f>
        <v>0</v>
      </c>
      <c r="AQ7" s="58">
        <f ca="1">AK7-AL7</f>
        <v>0</v>
      </c>
      <c r="AR7" s="79">
        <f ca="1">RANK(BA7,$BA$6:$BA$10,0)</f>
        <v>1</v>
      </c>
      <c r="AS7" s="88" t="s">
        <v>63</v>
      </c>
      <c r="AT7" s="88"/>
      <c r="AU7" s="88"/>
      <c r="AV7" s="88"/>
      <c r="AW7" s="88"/>
      <c r="AX7" s="88"/>
      <c r="AY7" s="16">
        <f ca="1">SUMIF($AF$25:$AK$34,AS7,$AT$25:$AT$34)+SUMIF($AM$25:$AR$34,AS7,$AV$25:$AV$34)</f>
        <v>0</v>
      </c>
      <c r="AZ7" s="16">
        <f ca="1">SUMIF($AF$25:$AK$34,AS7,$AV$25:$AV$34)+SUMIF($AM$25:$AR$34,AS7,$AT$25:$AT$34)</f>
        <v>0</v>
      </c>
      <c r="BA7" s="56">
        <f ca="1">(BB7*3)+BC7+(AY7*0.001)-(AZ7*0.001)</f>
        <v>0</v>
      </c>
      <c r="BB7" s="57">
        <f>SUMPRODUCT(($AF$25:$AK$34=AS7)*($AX$25:$AX$34=3))+SUMPRODUCT(($AM$25:$AR$34=AS7)*($AZ$25:$AZ$34=3))</f>
        <v>0</v>
      </c>
      <c r="BC7" s="57">
        <f>SUMPRODUCT(($AF$25:$AK$34=AS7)*($AX$25:$AX$34=1))+SUMPRODUCT(($AM$25:$AR$34=AS7)*($AZ$25:$AZ$34=1))</f>
        <v>0</v>
      </c>
      <c r="BD7" s="57">
        <f>SUMPRODUCT(($AF$25:$AK$34=AS7)*($AX$25:$AX$34=0))+SUMPRODUCT(($AM$25:$AR$34=AS7)*($AZ$25:$AZ$34=0))</f>
        <v>0</v>
      </c>
      <c r="BE7" s="58">
        <f ca="1">AY7-AZ7</f>
        <v>0</v>
      </c>
      <c r="BJ7" s="4"/>
    </row>
    <row r="8" spans="1:69" s="1" customFormat="1" ht="18" customHeight="1" x14ac:dyDescent="0.25">
      <c r="A8" s="76">
        <f ca="1">RANK(J8,$J$6:$J$10,0)</f>
        <v>1</v>
      </c>
      <c r="B8" s="88" t="s">
        <v>38</v>
      </c>
      <c r="C8" s="88"/>
      <c r="D8" s="88"/>
      <c r="E8" s="88"/>
      <c r="F8" s="88"/>
      <c r="G8" s="88"/>
      <c r="H8" s="16">
        <f ca="1">SUMIF($G$13:$L$22,B8,$U$13:$U$22)+SUMIF($N$13:$S$22,B8,$W$13:$W$22)</f>
        <v>0</v>
      </c>
      <c r="I8" s="16">
        <f ca="1">SUMIF($G$13:$L$22,B8,$W$13:$W$22)+SUMIF($N$13:$S$22,B8,$U$13:$U$22)</f>
        <v>0</v>
      </c>
      <c r="J8" s="56">
        <f ca="1">(K8*3)+L8+(H8*0.001)-(I8*0.001)</f>
        <v>0</v>
      </c>
      <c r="K8" s="57">
        <f>SUMPRODUCT(($G$13:$L$22=B8)*($Y$13:$Y$22=3))+SUMPRODUCT(($N$13:$S$22=B8)*($AA$13:$AA$22=3))</f>
        <v>0</v>
      </c>
      <c r="L8" s="57">
        <f>SUMPRODUCT(($G$13:$L$22=B8)*($Y$13:$Y$22=1))+SUMPRODUCT(($N$13:$S$22=B8)*($AA$13:$AA$22=1))</f>
        <v>0</v>
      </c>
      <c r="M8" s="57">
        <f>SUMPRODUCT(($G$13:$L$22=B8)*($Y$13:$Y$22=0))+SUMPRODUCT(($N$13:$S$22=B8)*($AA$13:$AA$22=0))</f>
        <v>0</v>
      </c>
      <c r="N8" s="58">
        <f ca="1">H8-I8</f>
        <v>0</v>
      </c>
      <c r="O8" s="79">
        <f ca="1">RANK(Y8,$Y$6:$Y$10,0)</f>
        <v>1</v>
      </c>
      <c r="P8" s="88" t="s">
        <v>42</v>
      </c>
      <c r="Q8" s="88"/>
      <c r="R8" s="88"/>
      <c r="S8" s="88"/>
      <c r="T8" s="88"/>
      <c r="U8" s="88"/>
      <c r="V8" s="88"/>
      <c r="W8" s="16">
        <f ca="1">SUMIF($AF$13:$AK$22,P8,$AT$13:$AT$22)+SUMIF($AM$13:$AR$22,P8,$AV$13:$AV$22)</f>
        <v>0</v>
      </c>
      <c r="X8" s="16">
        <f ca="1">SUMIF($AF$13:$AK$22,P8,$AV$13:$AV$22)+SUMIF($AM$13:$AR$22,P8,$AT$13:$AT$22)</f>
        <v>0</v>
      </c>
      <c r="Y8" s="56">
        <f ca="1">(Z8*3)+AA8+(W8*0.001)-(X8*0.001)</f>
        <v>0</v>
      </c>
      <c r="Z8" s="57">
        <f>SUMPRODUCT(($AF$13:$AK$22=P8)*($AX$13:$AX$22=3))+SUMPRODUCT(($AM$13:$AR$22=P8)*($AZ$13:$AZ$22=3))</f>
        <v>0</v>
      </c>
      <c r="AA8" s="57">
        <f>SUMPRODUCT(($AF$13:$AK$22=P8)*($AX$13:$AX$22=1))+SUMPRODUCT(($AM$13:$AR$22=P8)*($AZ$13:$AZ$22=1))</f>
        <v>0</v>
      </c>
      <c r="AB8" s="57">
        <f>SUMPRODUCT(($AF$13:$AK$22=P8)*($AX$13:$AX$22=0))+SUMPRODUCT(($AM$13:$AR$22=P8)*($AZ$13:$AZ$22=0))</f>
        <v>0</v>
      </c>
      <c r="AC8" s="58">
        <f ca="1">W8-X8</f>
        <v>0</v>
      </c>
      <c r="AD8" s="79">
        <f ca="1">RANK(AM8,$AM$6:$AM$10,0)</f>
        <v>1</v>
      </c>
      <c r="AE8" s="88" t="s">
        <v>44</v>
      </c>
      <c r="AF8" s="88"/>
      <c r="AG8" s="88"/>
      <c r="AH8" s="88"/>
      <c r="AI8" s="88"/>
      <c r="AJ8" s="88"/>
      <c r="AK8" s="16">
        <f ca="1">SUMIF($G$25:$L$34,AE8,$U$25:$U$34)+SUMIF($N$25:$S$34,AE8,$W$25:$W$34)</f>
        <v>0</v>
      </c>
      <c r="AL8" s="16">
        <f ca="1">SUMIF($G$25:$L$34,AE8,$W$25:$W$34)+SUMIF($N$25:$S$34,AE8,$U$25:$U$34)</f>
        <v>0</v>
      </c>
      <c r="AM8" s="56">
        <f ca="1">(AN8*3)+AO8+(AK8*0.001)-(AL8*0.001)</f>
        <v>0</v>
      </c>
      <c r="AN8" s="57">
        <f>SUMPRODUCT(($G$25:$L$34=AE8)*($Y$25:$Y$34=3))+SUMPRODUCT(($N$25:$S$34=AE8)*($AA$25:$AA$34=3))</f>
        <v>0</v>
      </c>
      <c r="AO8" s="57">
        <f>SUMPRODUCT(($G$25:$L$34=AE8)*($Y$25:$Y$34=1))+SUMPRODUCT(($N$25:$S$34=AE8)*($AA$25:$AA$34=1))</f>
        <v>0</v>
      </c>
      <c r="AP8" s="57">
        <f>SUMPRODUCT(($G$25:$L$34=AE8)*($Y$25:$Y$34=0))+SUMPRODUCT(($N$25:$S$34=AE8)*($AA$25:$AA$34=0))</f>
        <v>0</v>
      </c>
      <c r="AQ8" s="58">
        <f ca="1">AK8-AL8</f>
        <v>0</v>
      </c>
      <c r="AR8" s="79">
        <f ca="1">RANK(BA8,$BA$6:$BA$10,0)</f>
        <v>1</v>
      </c>
      <c r="AS8" s="88" t="s">
        <v>47</v>
      </c>
      <c r="AT8" s="88"/>
      <c r="AU8" s="88"/>
      <c r="AV8" s="88"/>
      <c r="AW8" s="88"/>
      <c r="AX8" s="88"/>
      <c r="AY8" s="16">
        <f ca="1">SUMIF($AF$25:$AK$34,AS8,$AT$25:$AT$34)+SUMIF($AM$25:$AR$34,AS8,$AV$25:$AV$34)</f>
        <v>0</v>
      </c>
      <c r="AZ8" s="16">
        <f ca="1">SUMIF($AF$25:$AK$34,AS8,$AV$25:$AV$34)+SUMIF($AM$25:$AR$34,AS8,$AT$25:$AT$34)</f>
        <v>0</v>
      </c>
      <c r="BA8" s="56">
        <f ca="1">(BB8*3)+BC8+(AY8*0.001)-(AZ8*0.001)</f>
        <v>0</v>
      </c>
      <c r="BB8" s="57">
        <f>SUMPRODUCT(($AF$25:$AK$34=AS8)*($AX$25:$AX$34=3))+SUMPRODUCT(($AM$25:$AR$34=AS8)*($AZ$25:$AZ$34=3))</f>
        <v>0</v>
      </c>
      <c r="BC8" s="57">
        <f>SUMPRODUCT(($AF$25:$AK$34=AS8)*($AX$25:$AX$34=1))+SUMPRODUCT(($AM$25:$AR$34=AS8)*($AZ$25:$AZ$34=1))</f>
        <v>0</v>
      </c>
      <c r="BD8" s="57">
        <f>SUMPRODUCT(($AF$25:$AK$34=AS8)*($AX$25:$AX$34=0))+SUMPRODUCT(($AM$25:$AR$34=AS8)*($AZ$25:$AZ$34=0))</f>
        <v>0</v>
      </c>
      <c r="BE8" s="58">
        <f ca="1">AY8-AZ8</f>
        <v>0</v>
      </c>
    </row>
    <row r="9" spans="1:69" s="1" customFormat="1" ht="18" customHeight="1" x14ac:dyDescent="0.25">
      <c r="A9" s="76">
        <f ca="1">RANK(J9,$J$6:$J$10,0)</f>
        <v>1</v>
      </c>
      <c r="B9" s="88" t="s">
        <v>39</v>
      </c>
      <c r="C9" s="88"/>
      <c r="D9" s="88"/>
      <c r="E9" s="88"/>
      <c r="F9" s="88"/>
      <c r="G9" s="88"/>
      <c r="H9" s="16">
        <f ca="1">SUMIF($G$13:$L$22,B9,$U$13:$U$22)+SUMIF($N$13:$S$22,B9,$W$13:$W$22)</f>
        <v>0</v>
      </c>
      <c r="I9" s="16">
        <f ca="1">SUMIF($G$13:$L$22,B9,$W$13:$W$22)+SUMIF($N$13:$S$22,B9,$U$13:$U$22)</f>
        <v>0</v>
      </c>
      <c r="J9" s="56">
        <f ca="1">(K9*3)+L9+(H9*0.001)-(I9*0.001)</f>
        <v>0</v>
      </c>
      <c r="K9" s="57">
        <f>SUMPRODUCT(($G$13:$L$22=B9)*($Y$13:$Y$22=3))+SUMPRODUCT(($N$13:$S$22=B9)*($AA$13:$AA$22=3))</f>
        <v>0</v>
      </c>
      <c r="L9" s="57">
        <f>SUMPRODUCT(($G$13:$L$22=B9)*($Y$13:$Y$22=1))+SUMPRODUCT(($N$13:$S$22=B9)*($AA$13:$AA$22=1))</f>
        <v>0</v>
      </c>
      <c r="M9" s="57">
        <f>SUMPRODUCT(($G$13:$L$22=B9)*($Y$13:$Y$22=0))+SUMPRODUCT(($N$13:$S$22=B9)*($AA$13:$AA$22=0))</f>
        <v>0</v>
      </c>
      <c r="N9" s="58">
        <f ca="1">H9-I9</f>
        <v>0</v>
      </c>
      <c r="O9" s="79">
        <f ca="1">RANK(Y9,$Y$6:$Y$10,0)</f>
        <v>1</v>
      </c>
      <c r="P9" s="88" t="s">
        <v>41</v>
      </c>
      <c r="Q9" s="88"/>
      <c r="R9" s="88"/>
      <c r="S9" s="88"/>
      <c r="T9" s="88"/>
      <c r="U9" s="88"/>
      <c r="V9" s="88"/>
      <c r="W9" s="16">
        <f ca="1">SUMIF($AF$13:$AK$22,P9,$AT$13:$AT$22)+SUMIF($AM$13:$AR$22,P9,$AV$13:$AV$22)</f>
        <v>0</v>
      </c>
      <c r="X9" s="16">
        <f ca="1">SUMIF($AF$13:$AK$22,P9,$AV$13:$AV$22)+SUMIF($AM$13:$AR$22,P9,$AT$13:$AT$22)</f>
        <v>0</v>
      </c>
      <c r="Y9" s="56">
        <f ca="1">(Z9*3)+AA9+(W9*0.001)-(X9*0.001)</f>
        <v>0</v>
      </c>
      <c r="Z9" s="57">
        <f>SUMPRODUCT(($AF$13:$AK$22=P9)*($AX$13:$AX$22=3))+SUMPRODUCT(($AM$13:$AR$22=P9)*($AZ$13:$AZ$22=3))</f>
        <v>0</v>
      </c>
      <c r="AA9" s="57">
        <f>SUMPRODUCT(($AF$13:$AK$22=P9)*($AX$13:$AX$22=1))+SUMPRODUCT(($AM$13:$AR$22=P9)*($AZ$13:$AZ$22=1))</f>
        <v>0</v>
      </c>
      <c r="AB9" s="57">
        <f>SUMPRODUCT(($AF$13:$AK$22=P9)*($AX$13:$AX$22=0))+SUMPRODUCT(($AM$13:$AR$22=P9)*($AZ$13:$AZ$22=0))</f>
        <v>0</v>
      </c>
      <c r="AC9" s="58">
        <f ca="1">W9-X9</f>
        <v>0</v>
      </c>
      <c r="AD9" s="79">
        <f ca="1">RANK(AM9,$AM$6:$AM$10,0)</f>
        <v>1</v>
      </c>
      <c r="AE9" s="88" t="s">
        <v>45</v>
      </c>
      <c r="AF9" s="88"/>
      <c r="AG9" s="88"/>
      <c r="AH9" s="88"/>
      <c r="AI9" s="88"/>
      <c r="AJ9" s="88"/>
      <c r="AK9" s="16">
        <f ca="1">SUMIF($G$25:$L$34,AE9,$U$25:$U$34)+SUMIF($N$25:$S$34,AE9,$W$25:$W$34)</f>
        <v>0</v>
      </c>
      <c r="AL9" s="16">
        <f ca="1">SUMIF($G$25:$L$34,AE9,$W$25:$W$34)+SUMIF($N$25:$S$34,AE9,$U$25:$U$34)</f>
        <v>0</v>
      </c>
      <c r="AM9" s="56">
        <f ca="1">(AN9*3)+AO9+(AK9*0.001)-(AL9*0.001)</f>
        <v>0</v>
      </c>
      <c r="AN9" s="57">
        <f>SUMPRODUCT(($G$25:$L$34=AE9)*($Y$25:$Y$34=3))+SUMPRODUCT(($N$25:$S$34=AE9)*($AA$25:$AA$34=3))</f>
        <v>0</v>
      </c>
      <c r="AO9" s="57">
        <f>SUMPRODUCT(($G$25:$L$34=AE9)*($Y$25:$Y$34=1))+SUMPRODUCT(($N$25:$S$34=AE9)*($AA$25:$AA$34=1))</f>
        <v>0</v>
      </c>
      <c r="AP9" s="57">
        <f>SUMPRODUCT(($G$25:$L$34=AE9)*($Y$25:$Y$34=0))+SUMPRODUCT(($N$25:$S$34=AE9)*($AA$25:$AA$34=0))</f>
        <v>0</v>
      </c>
      <c r="AQ9" s="58">
        <f ca="1">AK9-AL9</f>
        <v>0</v>
      </c>
      <c r="AR9" s="79">
        <f ca="1">RANK(BA9,$BA$6:$BA$10,0)</f>
        <v>1</v>
      </c>
      <c r="AS9" s="88" t="s">
        <v>48</v>
      </c>
      <c r="AT9" s="88"/>
      <c r="AU9" s="88"/>
      <c r="AV9" s="88"/>
      <c r="AW9" s="88"/>
      <c r="AX9" s="88"/>
      <c r="AY9" s="16">
        <f ca="1">SUMIF($AF$25:$AK$34,AS9,$AT$25:$AT$34)+SUMIF($AM$25:$AR$34,AS9,$AV$25:$AV$34)</f>
        <v>0</v>
      </c>
      <c r="AZ9" s="16">
        <f ca="1">SUMIF($AF$25:$AK$34,AS9,$AV$25:$AV$34)+SUMIF($AM$25:$AR$34,AS9,$AT$25:$AT$34)</f>
        <v>0</v>
      </c>
      <c r="BA9" s="56">
        <f ca="1">(BB9*3)+BC9+(AY9*0.001)-(AZ9*0.001)</f>
        <v>0</v>
      </c>
      <c r="BB9" s="57">
        <f>SUMPRODUCT(($AF$25:$AK$34=AS9)*($AX$25:$AX$34=3))+SUMPRODUCT(($AM$25:$AR$34=AS9)*($AZ$25:$AZ$34=3))</f>
        <v>0</v>
      </c>
      <c r="BC9" s="57">
        <f>SUMPRODUCT(($AF$25:$AK$34=AS9)*($AX$25:$AX$34=1))+SUMPRODUCT(($AM$25:$AR$34=AS9)*($AZ$25:$AZ$34=1))</f>
        <v>0</v>
      </c>
      <c r="BD9" s="57">
        <f>SUMPRODUCT(($AF$25:$AK$34=AS9)*($AX$25:$AX$34=0))+SUMPRODUCT(($AM$25:$AR$34=AS9)*($AZ$25:$AZ$34=0))</f>
        <v>0</v>
      </c>
      <c r="BE9" s="58">
        <f ca="1">AY9-AZ9</f>
        <v>0</v>
      </c>
    </row>
    <row r="10" spans="1:69" s="1" customFormat="1" ht="18" customHeight="1" x14ac:dyDescent="0.25">
      <c r="A10" s="76">
        <f ca="1">RANK(J10,$J$6:$J$10,0)</f>
        <v>1</v>
      </c>
      <c r="B10" s="88" t="s">
        <v>40</v>
      </c>
      <c r="C10" s="88"/>
      <c r="D10" s="88"/>
      <c r="E10" s="88"/>
      <c r="F10" s="88"/>
      <c r="G10" s="88"/>
      <c r="H10" s="16">
        <f ca="1">SUMIF($G$13:$L$22,B10,$U$13:$U$22)+SUMIF($N$13:$S$22,B10,$W$13:$W$22)</f>
        <v>0</v>
      </c>
      <c r="I10" s="16">
        <f ca="1">SUMIF($G$13:$L$22,B10,$W$13:$W$22)+SUMIF($N$13:$S$22,B10,$U$13:$U$22)</f>
        <v>0</v>
      </c>
      <c r="J10" s="56">
        <f ca="1">(K10*3)+L10+(H10*0.001)-(I10*0.001)</f>
        <v>0</v>
      </c>
      <c r="K10" s="57">
        <f>SUMPRODUCT(($G$13:$L$22=B10)*($Y$13:$Y$22=3))+SUMPRODUCT(($N$13:$S$22=B10)*($AA$13:$AA$22=3))</f>
        <v>0</v>
      </c>
      <c r="L10" s="57">
        <f>SUMPRODUCT(($G$13:$L$22=B10)*($Y$13:$Y$22=1))+SUMPRODUCT(($N$13:$S$22=B10)*($AA$13:$AA$22=1))</f>
        <v>0</v>
      </c>
      <c r="M10" s="57">
        <f>SUMPRODUCT(($G$13:$L$22=B10)*($Y$13:$Y$22=0))+SUMPRODUCT(($N$13:$S$22=B10)*($AA$13:$AA$22=0))</f>
        <v>0</v>
      </c>
      <c r="N10" s="58">
        <f ca="1">H10-I10</f>
        <v>0</v>
      </c>
      <c r="O10" s="79">
        <f ca="1">RANK(Y10,$Y$6:$Y$10,0)</f>
        <v>1</v>
      </c>
      <c r="P10" s="88" t="s">
        <v>43</v>
      </c>
      <c r="Q10" s="88"/>
      <c r="R10" s="88"/>
      <c r="S10" s="88"/>
      <c r="T10" s="88"/>
      <c r="U10" s="88"/>
      <c r="V10" s="88"/>
      <c r="W10" s="16">
        <f ca="1">SUMIF($AF$13:$AK$22,P10,$AT$13:$AT$22)+SUMIF($AM$13:$AR$22,P10,$AV$13:$AV$22)</f>
        <v>0</v>
      </c>
      <c r="X10" s="16">
        <f ca="1">SUMIF($AF$13:$AK$22,P10,$AV$13:$AV$22)+SUMIF($AM$13:$AR$22,P10,$AT$13:$AT$22)</f>
        <v>0</v>
      </c>
      <c r="Y10" s="56">
        <f ca="1">(Z10*3)+AA10+(W10*0.001)-(X10*0.001)</f>
        <v>0</v>
      </c>
      <c r="Z10" s="57">
        <f>SUMPRODUCT(($AF$13:$AK$22=P10)*($AX$13:$AX$22=3))+SUMPRODUCT(($AM$13:$AR$22=P10)*($AZ$13:$AZ$22=3))</f>
        <v>0</v>
      </c>
      <c r="AA10" s="57">
        <f>SUMPRODUCT(($AF$13:$AK$22=P10)*($AX$13:$AX$22=1))+SUMPRODUCT(($AM$13:$AR$22=P10)*($AZ$13:$AZ$22=1))</f>
        <v>0</v>
      </c>
      <c r="AB10" s="57">
        <f>SUMPRODUCT(($AF$13:$AK$22=P10)*($AX$13:$AX$22=0))+SUMPRODUCT(($AM$13:$AR$22=P10)*($AZ$13:$AZ$22=0))</f>
        <v>0</v>
      </c>
      <c r="AC10" s="58">
        <f ca="1">W10-X10</f>
        <v>0</v>
      </c>
      <c r="AD10" s="79">
        <f ca="1">RANK(AM10,$AM$6:$AM$10,0)</f>
        <v>1</v>
      </c>
      <c r="AE10" s="88" t="s">
        <v>46</v>
      </c>
      <c r="AF10" s="88"/>
      <c r="AG10" s="88"/>
      <c r="AH10" s="88"/>
      <c r="AI10" s="88"/>
      <c r="AJ10" s="88"/>
      <c r="AK10" s="16">
        <f ca="1">SUMIF($G$25:$L$34,AE10,$U$25:$U$34)+SUMIF($N$25:$S$34,AE10,$W$25:$W$34)</f>
        <v>0</v>
      </c>
      <c r="AL10" s="16">
        <f ca="1">SUMIF($G$25:$L$34,AE10,$W$25:$W$34)+SUMIF($N$25:$S$34,AE10,$U$25:$U$34)</f>
        <v>0</v>
      </c>
      <c r="AM10" s="56">
        <f ca="1">(AN10*3)+AO10+(AK10*0.001)-(AL10*0.001)</f>
        <v>0</v>
      </c>
      <c r="AN10" s="57">
        <f>SUMPRODUCT(($G$25:$L$34=AE10)*($Y$25:$Y$34=3))+SUMPRODUCT(($N$25:$S$34=AE10)*($AA$25:$AA$34=3))</f>
        <v>0</v>
      </c>
      <c r="AO10" s="57">
        <f>SUMPRODUCT(($G$25:$L$34=AE10)*($Y$25:$Y$34=1))+SUMPRODUCT(($N$25:$S$34=AE10)*($AA$25:$AA$34=1))</f>
        <v>0</v>
      </c>
      <c r="AP10" s="57">
        <f>SUMPRODUCT(($G$25:$L$34=AE10)*($Y$25:$Y$34=0))+SUMPRODUCT(($N$25:$S$34=AE10)*($AA$25:$AA$34=0))</f>
        <v>0</v>
      </c>
      <c r="AQ10" s="58">
        <f ca="1">AK10-AL10</f>
        <v>0</v>
      </c>
      <c r="AR10" s="79">
        <f ca="1">RANK(BA10,$BA$6:$BA$10,0)</f>
        <v>1</v>
      </c>
      <c r="AS10" s="88" t="s">
        <v>49</v>
      </c>
      <c r="AT10" s="88"/>
      <c r="AU10" s="88"/>
      <c r="AV10" s="88"/>
      <c r="AW10" s="88"/>
      <c r="AX10" s="88"/>
      <c r="AY10" s="16">
        <f ca="1">SUMIF($AF$25:$AK$34,AS10,$AT$25:$AT$34)+SUMIF($AM$25:$AR$34,AS10,$AV$25:$AV$34)</f>
        <v>0</v>
      </c>
      <c r="AZ10" s="16">
        <f ca="1">SUMIF($AF$25:$AK$34,AS10,$AV$25:$AV$34)+SUMIF($AM$25:$AR$34,AS10,$AT$25:$AT$34)</f>
        <v>0</v>
      </c>
      <c r="BA10" s="56">
        <f ca="1">(BB10*3)+BC10+(AY10*0.001)-(AZ10*0.001)</f>
        <v>0</v>
      </c>
      <c r="BB10" s="57">
        <f>SUMPRODUCT(($AF$25:$AK$34=AS10)*($AX$25:$AX$34=3))+SUMPRODUCT(($AM$25:$AR$34=AS10)*($AZ$25:$AZ$34=3))</f>
        <v>0</v>
      </c>
      <c r="BC10" s="57">
        <f>SUMPRODUCT(($AF$25:$AK$34=AS10)*($AX$25:$AX$34=1))+SUMPRODUCT(($AM$25:$AR$34=AS10)*($AZ$25:$AZ$34=1))</f>
        <v>0</v>
      </c>
      <c r="BD10" s="57">
        <f>SUMPRODUCT(($AF$25:$AK$34=AS10)*($AX$25:$AX$34=0))+SUMPRODUCT(($AM$25:$AR$34=AS10)*($AZ$25:$AZ$34=0))</f>
        <v>0</v>
      </c>
      <c r="BE10" s="58">
        <f ca="1">AY10-AZ10</f>
        <v>0</v>
      </c>
    </row>
    <row r="11" spans="1:69" s="1" customFormat="1" ht="18" customHeight="1" x14ac:dyDescent="0.2">
      <c r="Z11" s="15"/>
      <c r="AA11" s="13"/>
      <c r="AB11" s="15"/>
    </row>
    <row r="12" spans="1:69" s="1" customFormat="1" ht="18" customHeight="1" x14ac:dyDescent="0.25">
      <c r="D12" s="86" t="s">
        <v>52</v>
      </c>
      <c r="E12" s="86"/>
      <c r="G12" s="86" t="s">
        <v>65</v>
      </c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U12" s="87" t="s">
        <v>53</v>
      </c>
      <c r="V12" s="87"/>
      <c r="W12" s="87"/>
      <c r="Y12" s="89" t="s">
        <v>54</v>
      </c>
      <c r="Z12" s="89"/>
      <c r="AA12" s="89"/>
      <c r="AC12" s="86" t="s">
        <v>52</v>
      </c>
      <c r="AD12" s="86"/>
      <c r="AF12" s="87" t="s">
        <v>50</v>
      </c>
      <c r="AG12" s="87"/>
      <c r="AH12" s="87"/>
      <c r="AI12" s="87"/>
      <c r="AJ12" s="87"/>
      <c r="AK12" s="87"/>
      <c r="AL12" s="87"/>
      <c r="AM12" s="87"/>
      <c r="AN12" s="87"/>
      <c r="AO12" s="87"/>
      <c r="AP12" s="87"/>
      <c r="AQ12" s="87"/>
      <c r="AR12" s="87"/>
      <c r="AS12" s="43"/>
      <c r="AT12" s="87" t="s">
        <v>53</v>
      </c>
      <c r="AU12" s="87"/>
      <c r="AV12" s="87"/>
      <c r="AX12" s="89" t="s">
        <v>54</v>
      </c>
      <c r="AY12" s="89"/>
      <c r="AZ12" s="89"/>
    </row>
    <row r="13" spans="1:69" s="5" customFormat="1" ht="18" customHeight="1" x14ac:dyDescent="0.25">
      <c r="D13" s="90">
        <v>0.375</v>
      </c>
      <c r="E13" s="90"/>
      <c r="F13" s="50"/>
      <c r="G13" s="91" t="str">
        <f>B6</f>
        <v>Schoonhoven E1</v>
      </c>
      <c r="H13" s="84"/>
      <c r="I13" s="84"/>
      <c r="J13" s="84"/>
      <c r="K13" s="84"/>
      <c r="L13" s="84"/>
      <c r="M13" s="31" t="s">
        <v>0</v>
      </c>
      <c r="N13" s="84" t="str">
        <f>B7</f>
        <v>Schoonhoven E2</v>
      </c>
      <c r="O13" s="84"/>
      <c r="P13" s="84"/>
      <c r="Q13" s="84"/>
      <c r="R13" s="84"/>
      <c r="S13" s="85"/>
      <c r="U13" s="16"/>
      <c r="V13" s="17" t="s">
        <v>0</v>
      </c>
      <c r="W13" s="16"/>
      <c r="Y13" s="76" t="str">
        <f>IF(U13="","",IF(U13&gt;W13,3,IF(U13=W13,1,0)))</f>
        <v/>
      </c>
      <c r="AA13" s="76" t="str">
        <f>IF(W13="","",IF(W13&gt;U13,3,IF(W13=U13,1,0)))</f>
        <v/>
      </c>
      <c r="AC13" s="90">
        <v>0.59375</v>
      </c>
      <c r="AD13" s="90"/>
      <c r="AF13" s="91" t="str">
        <f>P6</f>
        <v>Schoonhoven E3</v>
      </c>
      <c r="AG13" s="84"/>
      <c r="AH13" s="84"/>
      <c r="AI13" s="84"/>
      <c r="AJ13" s="84"/>
      <c r="AK13" s="84"/>
      <c r="AL13" s="36" t="s">
        <v>0</v>
      </c>
      <c r="AM13" s="84" t="str">
        <f>P7</f>
        <v>Schoonhoven E4</v>
      </c>
      <c r="AN13" s="84"/>
      <c r="AO13" s="84"/>
      <c r="AP13" s="84"/>
      <c r="AQ13" s="84"/>
      <c r="AR13" s="85"/>
      <c r="AS13" s="39"/>
      <c r="AT13" s="16"/>
      <c r="AU13" s="17" t="s">
        <v>0</v>
      </c>
      <c r="AV13" s="16"/>
      <c r="AX13" s="76" t="str">
        <f>IF(AT13="","",IF(AT13&gt;AV13,3,IF(AT13=AV13,1,0)))</f>
        <v/>
      </c>
      <c r="AZ13" s="76" t="str">
        <f>IF(AV13="","",IF(AV13&gt;AT13,3,IF(AV13=AT13,1,0)))</f>
        <v/>
      </c>
    </row>
    <row r="14" spans="1:69" s="2" customFormat="1" ht="18" customHeight="1" x14ac:dyDescent="0.25">
      <c r="D14" s="90">
        <v>0.60277777777777775</v>
      </c>
      <c r="E14" s="90"/>
      <c r="F14" s="50"/>
      <c r="G14" s="91" t="str">
        <f>B8</f>
        <v>Jodan Boys E2</v>
      </c>
      <c r="H14" s="84"/>
      <c r="I14" s="84"/>
      <c r="J14" s="84"/>
      <c r="K14" s="84"/>
      <c r="L14" s="84"/>
      <c r="M14" s="31" t="s">
        <v>0</v>
      </c>
      <c r="N14" s="84" t="str">
        <f>B9</f>
        <v>Alblasserdam E1</v>
      </c>
      <c r="O14" s="84"/>
      <c r="P14" s="84"/>
      <c r="Q14" s="84"/>
      <c r="R14" s="84"/>
      <c r="S14" s="85"/>
      <c r="U14" s="16"/>
      <c r="V14" s="17" t="s">
        <v>0</v>
      </c>
      <c r="W14" s="16"/>
      <c r="Y14" s="76" t="str">
        <f>IF(U14="","",IF(U14&gt;W14,3,IF(U14=W14,1,0)))</f>
        <v/>
      </c>
      <c r="Z14" s="5"/>
      <c r="AA14" s="76" t="str">
        <f t="shared" ref="AA14:AA22" si="0">IF(W14="","",IF(W14&gt;U14,3,IF(W14=U14,1,0)))</f>
        <v/>
      </c>
      <c r="AC14" s="90">
        <v>0.60277777777777775</v>
      </c>
      <c r="AD14" s="90"/>
      <c r="AF14" s="91" t="str">
        <f>P8</f>
        <v>RKDEO E3</v>
      </c>
      <c r="AG14" s="84"/>
      <c r="AH14" s="84"/>
      <c r="AI14" s="84"/>
      <c r="AJ14" s="84"/>
      <c r="AK14" s="84"/>
      <c r="AL14" s="36" t="s">
        <v>0</v>
      </c>
      <c r="AM14" s="84" t="str">
        <f>P9</f>
        <v>VV GZ E3</v>
      </c>
      <c r="AN14" s="84"/>
      <c r="AO14" s="84"/>
      <c r="AP14" s="84"/>
      <c r="AQ14" s="84"/>
      <c r="AR14" s="85"/>
      <c r="AS14" s="39"/>
      <c r="AT14" s="16"/>
      <c r="AU14" s="17" t="s">
        <v>0</v>
      </c>
      <c r="AV14" s="16"/>
      <c r="AX14" s="76" t="str">
        <f>IF(AT14="","",IF(AT14&gt;AV14,3,IF(AT14=AV14,1,0)))</f>
        <v/>
      </c>
      <c r="AY14" s="5"/>
      <c r="AZ14" s="76" t="str">
        <f t="shared" ref="AZ14:AZ22" si="1">IF(AV14="","",IF(AV14&gt;AT14,3,IF(AV14=AT14,1,0)))</f>
        <v/>
      </c>
    </row>
    <row r="15" spans="1:69" s="2" customFormat="1" ht="18" customHeight="1" x14ac:dyDescent="0.25">
      <c r="D15" s="90">
        <v>0.6118055555555556</v>
      </c>
      <c r="E15" s="90"/>
      <c r="F15" s="50"/>
      <c r="G15" s="91" t="str">
        <f>B10</f>
        <v>Excelcior ??</v>
      </c>
      <c r="H15" s="84"/>
      <c r="I15" s="84"/>
      <c r="J15" s="84"/>
      <c r="K15" s="84"/>
      <c r="L15" s="84"/>
      <c r="M15" s="31" t="s">
        <v>0</v>
      </c>
      <c r="N15" s="84" t="str">
        <f>B6</f>
        <v>Schoonhoven E1</v>
      </c>
      <c r="O15" s="84"/>
      <c r="P15" s="84"/>
      <c r="Q15" s="84"/>
      <c r="R15" s="84"/>
      <c r="S15" s="85"/>
      <c r="U15" s="16"/>
      <c r="V15" s="17" t="s">
        <v>0</v>
      </c>
      <c r="W15" s="16"/>
      <c r="Y15" s="76" t="str">
        <f t="shared" ref="Y15:Y22" si="2">IF(U15="","",IF(U15&gt;W15,3,IF(U15=W15,1,0)))</f>
        <v/>
      </c>
      <c r="Z15" s="5"/>
      <c r="AA15" s="76" t="str">
        <f t="shared" si="0"/>
        <v/>
      </c>
      <c r="AC15" s="90">
        <v>0.61180555555555505</v>
      </c>
      <c r="AD15" s="90"/>
      <c r="AF15" s="91" t="str">
        <f>P10</f>
        <v>Alblasserdam E3</v>
      </c>
      <c r="AG15" s="84"/>
      <c r="AH15" s="84"/>
      <c r="AI15" s="84"/>
      <c r="AJ15" s="84"/>
      <c r="AK15" s="84"/>
      <c r="AL15" s="36" t="s">
        <v>0</v>
      </c>
      <c r="AM15" s="84" t="str">
        <f>P6</f>
        <v>Schoonhoven E3</v>
      </c>
      <c r="AN15" s="84"/>
      <c r="AO15" s="84"/>
      <c r="AP15" s="84"/>
      <c r="AQ15" s="84"/>
      <c r="AR15" s="85"/>
      <c r="AS15" s="39"/>
      <c r="AT15" s="16"/>
      <c r="AU15" s="17" t="s">
        <v>0</v>
      </c>
      <c r="AV15" s="16"/>
      <c r="AX15" s="76" t="str">
        <f t="shared" ref="AX15:AX22" si="3">IF(AT15="","",IF(AT15&gt;AV15,3,IF(AT15=AV15,1,0)))</f>
        <v/>
      </c>
      <c r="AY15" s="5"/>
      <c r="AZ15" s="76" t="str">
        <f t="shared" si="1"/>
        <v/>
      </c>
    </row>
    <row r="16" spans="1:69" s="2" customFormat="1" ht="18" customHeight="1" x14ac:dyDescent="0.25">
      <c r="D16" s="90">
        <v>0.62083333333333302</v>
      </c>
      <c r="E16" s="90"/>
      <c r="F16" s="50"/>
      <c r="G16" s="91" t="str">
        <f>B7</f>
        <v>Schoonhoven E2</v>
      </c>
      <c r="H16" s="84"/>
      <c r="I16" s="84"/>
      <c r="J16" s="84"/>
      <c r="K16" s="84"/>
      <c r="L16" s="84"/>
      <c r="M16" s="31" t="s">
        <v>0</v>
      </c>
      <c r="N16" s="84" t="str">
        <f>B8</f>
        <v>Jodan Boys E2</v>
      </c>
      <c r="O16" s="84"/>
      <c r="P16" s="84"/>
      <c r="Q16" s="84"/>
      <c r="R16" s="84"/>
      <c r="S16" s="85"/>
      <c r="U16" s="16"/>
      <c r="V16" s="17" t="s">
        <v>0</v>
      </c>
      <c r="W16" s="16"/>
      <c r="Y16" s="76" t="str">
        <f t="shared" si="2"/>
        <v/>
      </c>
      <c r="Z16" s="5"/>
      <c r="AA16" s="76" t="str">
        <f t="shared" si="0"/>
        <v/>
      </c>
      <c r="AC16" s="90">
        <v>0.62083333333333302</v>
      </c>
      <c r="AD16" s="90"/>
      <c r="AF16" s="91" t="str">
        <f>P7</f>
        <v>Schoonhoven E4</v>
      </c>
      <c r="AG16" s="84"/>
      <c r="AH16" s="84"/>
      <c r="AI16" s="84"/>
      <c r="AJ16" s="84"/>
      <c r="AK16" s="84"/>
      <c r="AL16" s="36" t="s">
        <v>0</v>
      </c>
      <c r="AM16" s="84" t="str">
        <f>P8</f>
        <v>RKDEO E3</v>
      </c>
      <c r="AN16" s="84"/>
      <c r="AO16" s="84"/>
      <c r="AP16" s="84"/>
      <c r="AQ16" s="84"/>
      <c r="AR16" s="85"/>
      <c r="AS16" s="39"/>
      <c r="AT16" s="16"/>
      <c r="AU16" s="17" t="s">
        <v>0</v>
      </c>
      <c r="AV16" s="16"/>
      <c r="AX16" s="76" t="str">
        <f t="shared" si="3"/>
        <v/>
      </c>
      <c r="AY16" s="5"/>
      <c r="AZ16" s="76" t="str">
        <f t="shared" si="1"/>
        <v/>
      </c>
    </row>
    <row r="17" spans="2:52" s="2" customFormat="1" ht="18" customHeight="1" x14ac:dyDescent="0.25">
      <c r="D17" s="90">
        <v>0.62986111111111098</v>
      </c>
      <c r="E17" s="90"/>
      <c r="F17" s="50"/>
      <c r="G17" s="91" t="str">
        <f>B10</f>
        <v>Excelcior ??</v>
      </c>
      <c r="H17" s="84"/>
      <c r="I17" s="84"/>
      <c r="J17" s="84"/>
      <c r="K17" s="84"/>
      <c r="L17" s="84"/>
      <c r="M17" s="31" t="s">
        <v>0</v>
      </c>
      <c r="N17" s="84" t="str">
        <f>B9</f>
        <v>Alblasserdam E1</v>
      </c>
      <c r="O17" s="84"/>
      <c r="P17" s="84"/>
      <c r="Q17" s="84"/>
      <c r="R17" s="84"/>
      <c r="S17" s="85"/>
      <c r="U17" s="16"/>
      <c r="V17" s="17" t="s">
        <v>0</v>
      </c>
      <c r="W17" s="16"/>
      <c r="Y17" s="76" t="str">
        <f t="shared" si="2"/>
        <v/>
      </c>
      <c r="Z17" s="5"/>
      <c r="AA17" s="76" t="str">
        <f t="shared" si="0"/>
        <v/>
      </c>
      <c r="AC17" s="90">
        <v>0.62986111111111098</v>
      </c>
      <c r="AD17" s="90"/>
      <c r="AF17" s="91" t="str">
        <f>P10</f>
        <v>Alblasserdam E3</v>
      </c>
      <c r="AG17" s="84"/>
      <c r="AH17" s="84"/>
      <c r="AI17" s="84"/>
      <c r="AJ17" s="84"/>
      <c r="AK17" s="84"/>
      <c r="AL17" s="36" t="s">
        <v>0</v>
      </c>
      <c r="AM17" s="84" t="str">
        <f>P9</f>
        <v>VV GZ E3</v>
      </c>
      <c r="AN17" s="84"/>
      <c r="AO17" s="84"/>
      <c r="AP17" s="84"/>
      <c r="AQ17" s="84"/>
      <c r="AR17" s="85"/>
      <c r="AS17" s="39"/>
      <c r="AT17" s="16"/>
      <c r="AU17" s="17" t="s">
        <v>0</v>
      </c>
      <c r="AV17" s="16"/>
      <c r="AX17" s="76" t="str">
        <f t="shared" si="3"/>
        <v/>
      </c>
      <c r="AY17" s="5"/>
      <c r="AZ17" s="76" t="str">
        <f t="shared" si="1"/>
        <v/>
      </c>
    </row>
    <row r="18" spans="2:52" s="2" customFormat="1" ht="18" customHeight="1" x14ac:dyDescent="0.25">
      <c r="D18" s="90">
        <v>0.63888888888888895</v>
      </c>
      <c r="E18" s="90"/>
      <c r="F18" s="50"/>
      <c r="G18" s="91" t="str">
        <f>B6</f>
        <v>Schoonhoven E1</v>
      </c>
      <c r="H18" s="84"/>
      <c r="I18" s="84"/>
      <c r="J18" s="84"/>
      <c r="K18" s="84"/>
      <c r="L18" s="84"/>
      <c r="M18" s="31" t="s">
        <v>0</v>
      </c>
      <c r="N18" s="84" t="str">
        <f>B8</f>
        <v>Jodan Boys E2</v>
      </c>
      <c r="O18" s="84"/>
      <c r="P18" s="84"/>
      <c r="Q18" s="84"/>
      <c r="R18" s="84"/>
      <c r="S18" s="85"/>
      <c r="U18" s="16"/>
      <c r="V18" s="17" t="s">
        <v>0</v>
      </c>
      <c r="W18" s="16"/>
      <c r="Y18" s="76" t="str">
        <f t="shared" si="2"/>
        <v/>
      </c>
      <c r="Z18" s="5"/>
      <c r="AA18" s="76" t="str">
        <f t="shared" si="0"/>
        <v/>
      </c>
      <c r="AC18" s="90">
        <v>0.63888888888888895</v>
      </c>
      <c r="AD18" s="90"/>
      <c r="AF18" s="91" t="str">
        <f>P6</f>
        <v>Schoonhoven E3</v>
      </c>
      <c r="AG18" s="84"/>
      <c r="AH18" s="84"/>
      <c r="AI18" s="84"/>
      <c r="AJ18" s="84"/>
      <c r="AK18" s="84"/>
      <c r="AL18" s="36" t="s">
        <v>0</v>
      </c>
      <c r="AM18" s="84" t="str">
        <f>P8</f>
        <v>RKDEO E3</v>
      </c>
      <c r="AN18" s="84"/>
      <c r="AO18" s="84"/>
      <c r="AP18" s="84"/>
      <c r="AQ18" s="84"/>
      <c r="AR18" s="85"/>
      <c r="AS18" s="39"/>
      <c r="AT18" s="16"/>
      <c r="AU18" s="17" t="s">
        <v>0</v>
      </c>
      <c r="AV18" s="16"/>
      <c r="AX18" s="76" t="str">
        <f t="shared" si="3"/>
        <v/>
      </c>
      <c r="AY18" s="5"/>
      <c r="AZ18" s="76" t="str">
        <f t="shared" si="1"/>
        <v/>
      </c>
    </row>
    <row r="19" spans="2:52" s="2" customFormat="1" ht="18" customHeight="1" x14ac:dyDescent="0.25">
      <c r="D19" s="90">
        <v>0.64791666666666603</v>
      </c>
      <c r="E19" s="90"/>
      <c r="F19" s="50"/>
      <c r="G19" s="91" t="str">
        <f>B7</f>
        <v>Schoonhoven E2</v>
      </c>
      <c r="H19" s="84"/>
      <c r="I19" s="84"/>
      <c r="J19" s="84"/>
      <c r="K19" s="84"/>
      <c r="L19" s="84"/>
      <c r="M19" s="31" t="s">
        <v>0</v>
      </c>
      <c r="N19" s="84" t="str">
        <f>B10</f>
        <v>Excelcior ??</v>
      </c>
      <c r="O19" s="84"/>
      <c r="P19" s="84"/>
      <c r="Q19" s="84"/>
      <c r="R19" s="84"/>
      <c r="S19" s="85"/>
      <c r="U19" s="16"/>
      <c r="V19" s="17" t="s">
        <v>0</v>
      </c>
      <c r="W19" s="16"/>
      <c r="Y19" s="76" t="str">
        <f t="shared" si="2"/>
        <v/>
      </c>
      <c r="Z19" s="5"/>
      <c r="AA19" s="76" t="str">
        <f t="shared" si="0"/>
        <v/>
      </c>
      <c r="AC19" s="90">
        <v>0.64791666666666603</v>
      </c>
      <c r="AD19" s="90"/>
      <c r="AF19" s="91" t="str">
        <f>P7</f>
        <v>Schoonhoven E4</v>
      </c>
      <c r="AG19" s="84"/>
      <c r="AH19" s="84"/>
      <c r="AI19" s="84"/>
      <c r="AJ19" s="84"/>
      <c r="AK19" s="84"/>
      <c r="AL19" s="36" t="s">
        <v>0</v>
      </c>
      <c r="AM19" s="84" t="str">
        <f>P10</f>
        <v>Alblasserdam E3</v>
      </c>
      <c r="AN19" s="84"/>
      <c r="AO19" s="84"/>
      <c r="AP19" s="84"/>
      <c r="AQ19" s="84"/>
      <c r="AR19" s="85"/>
      <c r="AS19" s="39"/>
      <c r="AT19" s="16"/>
      <c r="AU19" s="17" t="s">
        <v>0</v>
      </c>
      <c r="AV19" s="16"/>
      <c r="AX19" s="76" t="str">
        <f t="shared" si="3"/>
        <v/>
      </c>
      <c r="AY19" s="5"/>
      <c r="AZ19" s="76" t="str">
        <f t="shared" si="1"/>
        <v/>
      </c>
    </row>
    <row r="20" spans="2:52" s="2" customFormat="1" ht="18" customHeight="1" x14ac:dyDescent="0.25">
      <c r="D20" s="90">
        <v>0.656944444444444</v>
      </c>
      <c r="E20" s="90"/>
      <c r="F20" s="50"/>
      <c r="G20" s="91" t="str">
        <f>B9</f>
        <v>Alblasserdam E1</v>
      </c>
      <c r="H20" s="84"/>
      <c r="I20" s="84"/>
      <c r="J20" s="84"/>
      <c r="K20" s="84"/>
      <c r="L20" s="84"/>
      <c r="M20" s="31" t="s">
        <v>0</v>
      </c>
      <c r="N20" s="84" t="str">
        <f>B6</f>
        <v>Schoonhoven E1</v>
      </c>
      <c r="O20" s="84"/>
      <c r="P20" s="84"/>
      <c r="Q20" s="84"/>
      <c r="R20" s="84"/>
      <c r="S20" s="85"/>
      <c r="U20" s="16"/>
      <c r="V20" s="17" t="s">
        <v>0</v>
      </c>
      <c r="W20" s="16"/>
      <c r="Y20" s="76" t="str">
        <f t="shared" si="2"/>
        <v/>
      </c>
      <c r="Z20" s="5"/>
      <c r="AA20" s="76" t="str">
        <f t="shared" si="0"/>
        <v/>
      </c>
      <c r="AC20" s="90">
        <v>0.656944444444444</v>
      </c>
      <c r="AD20" s="90"/>
      <c r="AF20" s="91" t="str">
        <f>P9</f>
        <v>VV GZ E3</v>
      </c>
      <c r="AG20" s="84"/>
      <c r="AH20" s="84"/>
      <c r="AI20" s="84"/>
      <c r="AJ20" s="84"/>
      <c r="AK20" s="84"/>
      <c r="AL20" s="36" t="s">
        <v>0</v>
      </c>
      <c r="AM20" s="84" t="str">
        <f>P6</f>
        <v>Schoonhoven E3</v>
      </c>
      <c r="AN20" s="84"/>
      <c r="AO20" s="84"/>
      <c r="AP20" s="84"/>
      <c r="AQ20" s="84"/>
      <c r="AR20" s="85"/>
      <c r="AS20" s="39"/>
      <c r="AT20" s="16"/>
      <c r="AU20" s="17" t="s">
        <v>0</v>
      </c>
      <c r="AV20" s="16"/>
      <c r="AX20" s="76" t="str">
        <f t="shared" si="3"/>
        <v/>
      </c>
      <c r="AY20" s="5"/>
      <c r="AZ20" s="76" t="str">
        <f t="shared" si="1"/>
        <v/>
      </c>
    </row>
    <row r="21" spans="2:52" s="2" customFormat="1" ht="18" customHeight="1" x14ac:dyDescent="0.25">
      <c r="D21" s="90">
        <v>0.66597222222222197</v>
      </c>
      <c r="E21" s="90"/>
      <c r="F21" s="50"/>
      <c r="G21" s="91" t="str">
        <f>B8</f>
        <v>Jodan Boys E2</v>
      </c>
      <c r="H21" s="84"/>
      <c r="I21" s="84"/>
      <c r="J21" s="84"/>
      <c r="K21" s="84"/>
      <c r="L21" s="84"/>
      <c r="M21" s="31" t="s">
        <v>0</v>
      </c>
      <c r="N21" s="84" t="str">
        <f>B10</f>
        <v>Excelcior ??</v>
      </c>
      <c r="O21" s="84"/>
      <c r="P21" s="84"/>
      <c r="Q21" s="84"/>
      <c r="R21" s="84"/>
      <c r="S21" s="85"/>
      <c r="U21" s="16"/>
      <c r="V21" s="17" t="s">
        <v>0</v>
      </c>
      <c r="W21" s="16"/>
      <c r="Y21" s="76" t="str">
        <f t="shared" si="2"/>
        <v/>
      </c>
      <c r="Z21" s="5"/>
      <c r="AA21" s="76" t="str">
        <f t="shared" si="0"/>
        <v/>
      </c>
      <c r="AC21" s="90">
        <v>0.66597222222222197</v>
      </c>
      <c r="AD21" s="90"/>
      <c r="AF21" s="91" t="str">
        <f>P8</f>
        <v>RKDEO E3</v>
      </c>
      <c r="AG21" s="84"/>
      <c r="AH21" s="84"/>
      <c r="AI21" s="84"/>
      <c r="AJ21" s="84"/>
      <c r="AK21" s="84"/>
      <c r="AL21" s="36" t="s">
        <v>0</v>
      </c>
      <c r="AM21" s="84" t="str">
        <f>P10</f>
        <v>Alblasserdam E3</v>
      </c>
      <c r="AN21" s="84"/>
      <c r="AO21" s="84"/>
      <c r="AP21" s="84"/>
      <c r="AQ21" s="84"/>
      <c r="AR21" s="85"/>
      <c r="AS21" s="39"/>
      <c r="AT21" s="16"/>
      <c r="AU21" s="17" t="s">
        <v>0</v>
      </c>
      <c r="AV21" s="16"/>
      <c r="AX21" s="76" t="str">
        <f t="shared" si="3"/>
        <v/>
      </c>
      <c r="AY21" s="5"/>
      <c r="AZ21" s="76" t="str">
        <f t="shared" si="1"/>
        <v/>
      </c>
    </row>
    <row r="22" spans="2:52" s="2" customFormat="1" ht="18" customHeight="1" x14ac:dyDescent="0.25">
      <c r="D22" s="90">
        <v>0.67500000000000004</v>
      </c>
      <c r="E22" s="90"/>
      <c r="F22" s="50"/>
      <c r="G22" s="91" t="str">
        <f>B9</f>
        <v>Alblasserdam E1</v>
      </c>
      <c r="H22" s="84"/>
      <c r="I22" s="84"/>
      <c r="J22" s="84"/>
      <c r="K22" s="84"/>
      <c r="L22" s="84"/>
      <c r="M22" s="31" t="s">
        <v>0</v>
      </c>
      <c r="N22" s="84" t="str">
        <f>B7</f>
        <v>Schoonhoven E2</v>
      </c>
      <c r="O22" s="84"/>
      <c r="P22" s="84"/>
      <c r="Q22" s="84"/>
      <c r="R22" s="84"/>
      <c r="S22" s="85"/>
      <c r="U22" s="16"/>
      <c r="V22" s="17" t="s">
        <v>0</v>
      </c>
      <c r="W22" s="16"/>
      <c r="Y22" s="76" t="str">
        <f t="shared" si="2"/>
        <v/>
      </c>
      <c r="Z22" s="5"/>
      <c r="AA22" s="76" t="str">
        <f t="shared" si="0"/>
        <v/>
      </c>
      <c r="AC22" s="90">
        <v>0.67500000000000004</v>
      </c>
      <c r="AD22" s="90"/>
      <c r="AF22" s="91" t="str">
        <f>P9</f>
        <v>VV GZ E3</v>
      </c>
      <c r="AG22" s="84"/>
      <c r="AH22" s="84"/>
      <c r="AI22" s="84"/>
      <c r="AJ22" s="84"/>
      <c r="AK22" s="84"/>
      <c r="AL22" s="36" t="s">
        <v>0</v>
      </c>
      <c r="AM22" s="84" t="str">
        <f>P7</f>
        <v>Schoonhoven E4</v>
      </c>
      <c r="AN22" s="84"/>
      <c r="AO22" s="84"/>
      <c r="AP22" s="84"/>
      <c r="AQ22" s="84"/>
      <c r="AR22" s="85"/>
      <c r="AS22" s="39"/>
      <c r="AT22" s="16"/>
      <c r="AU22" s="17" t="s">
        <v>0</v>
      </c>
      <c r="AV22" s="16"/>
      <c r="AX22" s="76" t="str">
        <f t="shared" si="3"/>
        <v/>
      </c>
      <c r="AY22" s="5"/>
      <c r="AZ22" s="76" t="str">
        <f t="shared" si="1"/>
        <v/>
      </c>
    </row>
    <row r="23" spans="2:52" s="2" customFormat="1" ht="18" customHeight="1" x14ac:dyDescent="0.2">
      <c r="B23" s="9"/>
      <c r="C23" s="9"/>
      <c r="D23" s="39"/>
      <c r="E23" s="39"/>
      <c r="F23" s="39"/>
      <c r="G23" s="39"/>
      <c r="H23" s="39"/>
      <c r="I23" s="40"/>
      <c r="J23" s="39"/>
      <c r="K23" s="39"/>
      <c r="L23" s="39"/>
      <c r="M23" s="39"/>
      <c r="N23" s="39"/>
      <c r="O23" s="39"/>
      <c r="P23" s="39"/>
      <c r="R23" s="22"/>
      <c r="S23" s="21"/>
      <c r="T23" s="22"/>
      <c r="Y23" s="42"/>
      <c r="Z23" s="42"/>
      <c r="AA23" s="42"/>
      <c r="AD23" s="39"/>
      <c r="AE23" s="39"/>
      <c r="AF23" s="39"/>
      <c r="AG23" s="39"/>
      <c r="AH23" s="39"/>
      <c r="AI23" s="39"/>
      <c r="AJ23" s="41"/>
      <c r="AK23" s="39"/>
      <c r="AL23" s="39"/>
      <c r="AM23" s="39"/>
      <c r="AN23" s="39"/>
      <c r="AO23" s="39"/>
      <c r="AP23" s="39"/>
      <c r="AQ23" s="39"/>
      <c r="AS23" s="22"/>
      <c r="AT23" s="22"/>
    </row>
    <row r="24" spans="2:52" s="2" customFormat="1" ht="18" customHeight="1" x14ac:dyDescent="0.25">
      <c r="B24" s="9"/>
      <c r="C24" s="9"/>
      <c r="D24" s="86" t="s">
        <v>52</v>
      </c>
      <c r="E24" s="86"/>
      <c r="G24" s="86" t="s">
        <v>66</v>
      </c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1"/>
      <c r="U24" s="87" t="s">
        <v>53</v>
      </c>
      <c r="V24" s="87"/>
      <c r="W24" s="87"/>
      <c r="X24" s="1"/>
      <c r="Y24" s="89" t="s">
        <v>54</v>
      </c>
      <c r="Z24" s="89"/>
      <c r="AA24" s="89"/>
      <c r="AC24" s="86" t="s">
        <v>52</v>
      </c>
      <c r="AD24" s="86"/>
      <c r="AF24" s="86" t="s">
        <v>51</v>
      </c>
      <c r="AG24" s="86"/>
      <c r="AH24" s="86"/>
      <c r="AI24" s="86"/>
      <c r="AJ24" s="86"/>
      <c r="AK24" s="86"/>
      <c r="AL24" s="86"/>
      <c r="AM24" s="86"/>
      <c r="AN24" s="86"/>
      <c r="AO24" s="86"/>
      <c r="AP24" s="86"/>
      <c r="AQ24" s="86"/>
      <c r="AR24" s="86"/>
      <c r="AS24" s="43"/>
      <c r="AT24" s="87" t="s">
        <v>53</v>
      </c>
      <c r="AU24" s="87"/>
      <c r="AV24" s="87"/>
      <c r="AX24" s="89" t="s">
        <v>54</v>
      </c>
      <c r="AY24" s="89"/>
      <c r="AZ24" s="89"/>
    </row>
    <row r="25" spans="2:52" s="3" customFormat="1" ht="18" customHeight="1" x14ac:dyDescent="0.25">
      <c r="B25" s="18"/>
      <c r="C25" s="18"/>
      <c r="D25" s="90">
        <v>0.59375</v>
      </c>
      <c r="E25" s="90"/>
      <c r="F25" s="50"/>
      <c r="G25" s="91" t="str">
        <f>AE6</f>
        <v>Schoonhoven E5</v>
      </c>
      <c r="H25" s="84"/>
      <c r="I25" s="84"/>
      <c r="J25" s="84"/>
      <c r="K25" s="84"/>
      <c r="L25" s="84"/>
      <c r="M25" s="31" t="s">
        <v>0</v>
      </c>
      <c r="N25" s="84" t="str">
        <f>AE7</f>
        <v>Schoonhoven E6</v>
      </c>
      <c r="O25" s="84"/>
      <c r="P25" s="84"/>
      <c r="Q25" s="84"/>
      <c r="R25" s="84"/>
      <c r="S25" s="85"/>
      <c r="T25" s="5"/>
      <c r="U25" s="16"/>
      <c r="V25" s="17" t="s">
        <v>0</v>
      </c>
      <c r="W25" s="16"/>
      <c r="X25" s="5"/>
      <c r="Y25" s="76" t="str">
        <f>IF(U25="","",IF(U25&gt;W25,3,IF(U25=W25,1,0)))</f>
        <v/>
      </c>
      <c r="Z25" s="5"/>
      <c r="AA25" s="76" t="str">
        <f>IF(W25="","",IF(W25&gt;U25,3,IF(W25=U25,1,0)))</f>
        <v/>
      </c>
      <c r="AC25" s="90">
        <v>0.59375</v>
      </c>
      <c r="AD25" s="90"/>
      <c r="AE25" s="5"/>
      <c r="AF25" s="91" t="str">
        <f>AS6</f>
        <v>Schoonhoven E7</v>
      </c>
      <c r="AG25" s="84"/>
      <c r="AH25" s="84"/>
      <c r="AI25" s="84"/>
      <c r="AJ25" s="84"/>
      <c r="AK25" s="84"/>
      <c r="AL25" s="36" t="s">
        <v>0</v>
      </c>
      <c r="AM25" s="84" t="str">
        <f>AS7</f>
        <v>Schoonhoven E8</v>
      </c>
      <c r="AN25" s="84"/>
      <c r="AO25" s="84"/>
      <c r="AP25" s="84"/>
      <c r="AQ25" s="84"/>
      <c r="AR25" s="85"/>
      <c r="AS25" s="39"/>
      <c r="AT25" s="16"/>
      <c r="AU25" s="17" t="s">
        <v>0</v>
      </c>
      <c r="AV25" s="16"/>
      <c r="AX25" s="76" t="str">
        <f>IF(AT25="","",IF(AT25&gt;AV25,3,IF(AT25=AV25,1,0)))</f>
        <v/>
      </c>
      <c r="AY25" s="5"/>
      <c r="AZ25" s="76" t="str">
        <f>IF(AV25="","",IF(AV25&gt;AT25,3,IF(AV25=AT25,1,0)))</f>
        <v/>
      </c>
    </row>
    <row r="26" spans="2:52" s="3" customFormat="1" ht="18" customHeight="1" x14ac:dyDescent="0.25">
      <c r="B26" s="44"/>
      <c r="C26" s="44"/>
      <c r="D26" s="90">
        <v>0.60277777777777775</v>
      </c>
      <c r="E26" s="90"/>
      <c r="F26" s="50"/>
      <c r="G26" s="91" t="str">
        <f>AE8</f>
        <v>RKDEO E9</v>
      </c>
      <c r="H26" s="84"/>
      <c r="I26" s="84"/>
      <c r="J26" s="84"/>
      <c r="K26" s="84"/>
      <c r="L26" s="84"/>
      <c r="M26" s="31" t="s">
        <v>0</v>
      </c>
      <c r="N26" s="84" t="str">
        <f>AE9</f>
        <v>scVictorie'04 E3</v>
      </c>
      <c r="O26" s="84"/>
      <c r="P26" s="84"/>
      <c r="Q26" s="84"/>
      <c r="R26" s="84"/>
      <c r="S26" s="85"/>
      <c r="T26" s="2"/>
      <c r="U26" s="16"/>
      <c r="V26" s="17" t="s">
        <v>0</v>
      </c>
      <c r="W26" s="16"/>
      <c r="X26" s="2"/>
      <c r="Y26" s="76" t="str">
        <f>IF(U26="","",IF(U26&gt;W26,3,IF(U26=W26,1,0)))</f>
        <v/>
      </c>
      <c r="Z26" s="5"/>
      <c r="AA26" s="76" t="str">
        <f t="shared" ref="AA26:AA34" si="4">IF(W26="","",IF(W26&gt;U26,3,IF(W26=U26,1,0)))</f>
        <v/>
      </c>
      <c r="AC26" s="90">
        <v>0.60277777777777775</v>
      </c>
      <c r="AD26" s="90"/>
      <c r="AE26" s="2"/>
      <c r="AF26" s="91" t="str">
        <f>AS8</f>
        <v>VFC Vlaardingen E8</v>
      </c>
      <c r="AG26" s="84"/>
      <c r="AH26" s="84"/>
      <c r="AI26" s="84"/>
      <c r="AJ26" s="84"/>
      <c r="AK26" s="84"/>
      <c r="AL26" s="36" t="s">
        <v>0</v>
      </c>
      <c r="AM26" s="84" t="str">
        <f>AS9</f>
        <v>Jodan Boys E8</v>
      </c>
      <c r="AN26" s="84"/>
      <c r="AO26" s="84"/>
      <c r="AP26" s="84"/>
      <c r="AQ26" s="84"/>
      <c r="AR26" s="85"/>
      <c r="AS26" s="39"/>
      <c r="AT26" s="16"/>
      <c r="AU26" s="17" t="s">
        <v>0</v>
      </c>
      <c r="AV26" s="16"/>
      <c r="AX26" s="76" t="str">
        <f>IF(AT26="","",IF(AT26&gt;AV26,3,IF(AT26=AV26,1,0)))</f>
        <v/>
      </c>
      <c r="AY26" s="5"/>
      <c r="AZ26" s="76" t="str">
        <f t="shared" ref="AZ26:AZ34" si="5">IF(AV26="","",IF(AV26&gt;AT26,3,IF(AV26=AT26,1,0)))</f>
        <v/>
      </c>
    </row>
    <row r="27" spans="2:52" ht="18" customHeight="1" x14ac:dyDescent="0.25">
      <c r="B27" s="3"/>
      <c r="C27" s="3"/>
      <c r="D27" s="90">
        <v>0.6118055555555556</v>
      </c>
      <c r="E27" s="90"/>
      <c r="F27" s="50"/>
      <c r="G27" s="91" t="str">
        <f>AE10</f>
        <v>Jodan Boys E6</v>
      </c>
      <c r="H27" s="84"/>
      <c r="I27" s="84"/>
      <c r="J27" s="84"/>
      <c r="K27" s="84"/>
      <c r="L27" s="84"/>
      <c r="M27" s="31" t="s">
        <v>0</v>
      </c>
      <c r="N27" s="84" t="str">
        <f>AE6</f>
        <v>Schoonhoven E5</v>
      </c>
      <c r="O27" s="84"/>
      <c r="P27" s="84"/>
      <c r="Q27" s="84"/>
      <c r="R27" s="84"/>
      <c r="S27" s="85"/>
      <c r="T27" s="2"/>
      <c r="U27" s="16"/>
      <c r="V27" s="17" t="s">
        <v>0</v>
      </c>
      <c r="W27" s="16"/>
      <c r="X27" s="2"/>
      <c r="Y27" s="76" t="str">
        <f t="shared" ref="Y27:Y34" si="6">IF(U27="","",IF(U27&gt;W27,3,IF(U27=W27,1,0)))</f>
        <v/>
      </c>
      <c r="Z27" s="5"/>
      <c r="AA27" s="76" t="str">
        <f t="shared" si="4"/>
        <v/>
      </c>
      <c r="AC27" s="90">
        <v>0.61180555555555505</v>
      </c>
      <c r="AD27" s="90"/>
      <c r="AE27" s="2"/>
      <c r="AF27" s="91" t="str">
        <f>AS10</f>
        <v>Smitshoek E10</v>
      </c>
      <c r="AG27" s="84"/>
      <c r="AH27" s="84"/>
      <c r="AI27" s="84"/>
      <c r="AJ27" s="84"/>
      <c r="AK27" s="84"/>
      <c r="AL27" s="36" t="s">
        <v>0</v>
      </c>
      <c r="AM27" s="84" t="str">
        <f>AS6</f>
        <v>Schoonhoven E7</v>
      </c>
      <c r="AN27" s="84"/>
      <c r="AO27" s="84"/>
      <c r="AP27" s="84"/>
      <c r="AQ27" s="84"/>
      <c r="AR27" s="85"/>
      <c r="AS27" s="39"/>
      <c r="AT27" s="16"/>
      <c r="AU27" s="17" t="s">
        <v>0</v>
      </c>
      <c r="AV27" s="16"/>
      <c r="AX27" s="76" t="str">
        <f t="shared" ref="AX27:AX34" si="7">IF(AT27="","",IF(AT27&gt;AV27,3,IF(AT27=AV27,1,0)))</f>
        <v/>
      </c>
      <c r="AY27" s="5"/>
      <c r="AZ27" s="76" t="str">
        <f t="shared" si="5"/>
        <v/>
      </c>
    </row>
    <row r="28" spans="2:52" ht="18" customHeight="1" x14ac:dyDescent="0.25">
      <c r="B28" s="45"/>
      <c r="C28" s="46"/>
      <c r="D28" s="90">
        <v>0.62083333333333302</v>
      </c>
      <c r="E28" s="90"/>
      <c r="F28" s="50"/>
      <c r="G28" s="91" t="str">
        <f>AE7</f>
        <v>Schoonhoven E6</v>
      </c>
      <c r="H28" s="84"/>
      <c r="I28" s="84"/>
      <c r="J28" s="84"/>
      <c r="K28" s="84"/>
      <c r="L28" s="84"/>
      <c r="M28" s="31" t="s">
        <v>0</v>
      </c>
      <c r="N28" s="84" t="str">
        <f>AE8</f>
        <v>RKDEO E9</v>
      </c>
      <c r="O28" s="84"/>
      <c r="P28" s="84"/>
      <c r="Q28" s="84"/>
      <c r="R28" s="84"/>
      <c r="S28" s="85"/>
      <c r="T28" s="2"/>
      <c r="U28" s="16"/>
      <c r="V28" s="17" t="s">
        <v>0</v>
      </c>
      <c r="W28" s="16"/>
      <c r="X28" s="2"/>
      <c r="Y28" s="76" t="str">
        <f t="shared" si="6"/>
        <v/>
      </c>
      <c r="Z28" s="5"/>
      <c r="AA28" s="76" t="str">
        <f t="shared" si="4"/>
        <v/>
      </c>
      <c r="AC28" s="90">
        <v>0.62083333333333302</v>
      </c>
      <c r="AD28" s="90"/>
      <c r="AE28" s="2"/>
      <c r="AF28" s="91" t="str">
        <f>AS7</f>
        <v>Schoonhoven E8</v>
      </c>
      <c r="AG28" s="84"/>
      <c r="AH28" s="84"/>
      <c r="AI28" s="84"/>
      <c r="AJ28" s="84"/>
      <c r="AK28" s="84"/>
      <c r="AL28" s="36" t="s">
        <v>0</v>
      </c>
      <c r="AM28" s="84" t="str">
        <f>AS8</f>
        <v>VFC Vlaardingen E8</v>
      </c>
      <c r="AN28" s="84"/>
      <c r="AO28" s="84"/>
      <c r="AP28" s="84"/>
      <c r="AQ28" s="84"/>
      <c r="AR28" s="85"/>
      <c r="AS28" s="39"/>
      <c r="AT28" s="16"/>
      <c r="AU28" s="17" t="s">
        <v>0</v>
      </c>
      <c r="AV28" s="16"/>
      <c r="AX28" s="76" t="str">
        <f t="shared" si="7"/>
        <v/>
      </c>
      <c r="AY28" s="5"/>
      <c r="AZ28" s="76" t="str">
        <f t="shared" si="5"/>
        <v/>
      </c>
    </row>
    <row r="29" spans="2:52" ht="18" customHeight="1" x14ac:dyDescent="0.25">
      <c r="B29" s="45"/>
      <c r="C29" s="3"/>
      <c r="D29" s="90">
        <v>0.62986111111111098</v>
      </c>
      <c r="E29" s="90"/>
      <c r="F29" s="50"/>
      <c r="G29" s="91" t="str">
        <f>AE10</f>
        <v>Jodan Boys E6</v>
      </c>
      <c r="H29" s="84"/>
      <c r="I29" s="84"/>
      <c r="J29" s="84"/>
      <c r="K29" s="84"/>
      <c r="L29" s="84"/>
      <c r="M29" s="31" t="s">
        <v>0</v>
      </c>
      <c r="N29" s="84" t="str">
        <f>AE9</f>
        <v>scVictorie'04 E3</v>
      </c>
      <c r="O29" s="84"/>
      <c r="P29" s="84"/>
      <c r="Q29" s="84"/>
      <c r="R29" s="84"/>
      <c r="S29" s="85"/>
      <c r="T29" s="2"/>
      <c r="U29" s="16"/>
      <c r="V29" s="17" t="s">
        <v>0</v>
      </c>
      <c r="W29" s="16"/>
      <c r="X29" s="2"/>
      <c r="Y29" s="76" t="str">
        <f t="shared" si="6"/>
        <v/>
      </c>
      <c r="Z29" s="5"/>
      <c r="AA29" s="76" t="str">
        <f t="shared" si="4"/>
        <v/>
      </c>
      <c r="AC29" s="90">
        <v>0.62986111111111098</v>
      </c>
      <c r="AD29" s="90"/>
      <c r="AE29" s="2"/>
      <c r="AF29" s="91" t="str">
        <f>AS10</f>
        <v>Smitshoek E10</v>
      </c>
      <c r="AG29" s="84"/>
      <c r="AH29" s="84"/>
      <c r="AI29" s="84"/>
      <c r="AJ29" s="84"/>
      <c r="AK29" s="84"/>
      <c r="AL29" s="36" t="s">
        <v>0</v>
      </c>
      <c r="AM29" s="84" t="str">
        <f>AS9</f>
        <v>Jodan Boys E8</v>
      </c>
      <c r="AN29" s="84"/>
      <c r="AO29" s="84"/>
      <c r="AP29" s="84"/>
      <c r="AQ29" s="84"/>
      <c r="AR29" s="85"/>
      <c r="AS29" s="39"/>
      <c r="AT29" s="16"/>
      <c r="AU29" s="17" t="s">
        <v>0</v>
      </c>
      <c r="AV29" s="16"/>
      <c r="AX29" s="76" t="str">
        <f t="shared" si="7"/>
        <v/>
      </c>
      <c r="AY29" s="5"/>
      <c r="AZ29" s="76" t="str">
        <f t="shared" si="5"/>
        <v/>
      </c>
    </row>
    <row r="30" spans="2:52" ht="18" customHeight="1" x14ac:dyDescent="0.25">
      <c r="B30" s="45"/>
      <c r="C30" s="46"/>
      <c r="D30" s="90">
        <v>0.63888888888888895</v>
      </c>
      <c r="E30" s="90"/>
      <c r="F30" s="50"/>
      <c r="G30" s="91" t="str">
        <f>AE6</f>
        <v>Schoonhoven E5</v>
      </c>
      <c r="H30" s="84"/>
      <c r="I30" s="84"/>
      <c r="J30" s="84"/>
      <c r="K30" s="84"/>
      <c r="L30" s="84"/>
      <c r="M30" s="31" t="s">
        <v>0</v>
      </c>
      <c r="N30" s="84" t="str">
        <f>AE8</f>
        <v>RKDEO E9</v>
      </c>
      <c r="O30" s="84"/>
      <c r="P30" s="84"/>
      <c r="Q30" s="84"/>
      <c r="R30" s="84"/>
      <c r="S30" s="85"/>
      <c r="T30" s="2"/>
      <c r="U30" s="16"/>
      <c r="V30" s="17" t="s">
        <v>0</v>
      </c>
      <c r="W30" s="16"/>
      <c r="X30" s="2"/>
      <c r="Y30" s="76" t="str">
        <f t="shared" si="6"/>
        <v/>
      </c>
      <c r="Z30" s="5"/>
      <c r="AA30" s="76" t="str">
        <f t="shared" si="4"/>
        <v/>
      </c>
      <c r="AC30" s="90">
        <v>0.63888888888888895</v>
      </c>
      <c r="AD30" s="90"/>
      <c r="AE30" s="2"/>
      <c r="AF30" s="91" t="str">
        <f>AS6</f>
        <v>Schoonhoven E7</v>
      </c>
      <c r="AG30" s="84"/>
      <c r="AH30" s="84"/>
      <c r="AI30" s="84"/>
      <c r="AJ30" s="84"/>
      <c r="AK30" s="84"/>
      <c r="AL30" s="36" t="s">
        <v>0</v>
      </c>
      <c r="AM30" s="84" t="str">
        <f>AS8</f>
        <v>VFC Vlaardingen E8</v>
      </c>
      <c r="AN30" s="84"/>
      <c r="AO30" s="84"/>
      <c r="AP30" s="84"/>
      <c r="AQ30" s="84"/>
      <c r="AR30" s="85"/>
      <c r="AS30" s="39"/>
      <c r="AT30" s="16"/>
      <c r="AU30" s="17" t="s">
        <v>0</v>
      </c>
      <c r="AV30" s="16"/>
      <c r="AX30" s="76" t="str">
        <f t="shared" si="7"/>
        <v/>
      </c>
      <c r="AY30" s="5"/>
      <c r="AZ30" s="76" t="str">
        <f t="shared" si="5"/>
        <v/>
      </c>
    </row>
    <row r="31" spans="2:52" ht="18" customHeight="1" x14ac:dyDescent="0.25">
      <c r="B31" s="45"/>
      <c r="C31" s="46"/>
      <c r="D31" s="90">
        <v>0.64791666666666603</v>
      </c>
      <c r="E31" s="90"/>
      <c r="F31" s="50"/>
      <c r="G31" s="91" t="str">
        <f>AE7</f>
        <v>Schoonhoven E6</v>
      </c>
      <c r="H31" s="84"/>
      <c r="I31" s="84"/>
      <c r="J31" s="84"/>
      <c r="K31" s="84"/>
      <c r="L31" s="84"/>
      <c r="M31" s="31" t="s">
        <v>0</v>
      </c>
      <c r="N31" s="84" t="str">
        <f>AE10</f>
        <v>Jodan Boys E6</v>
      </c>
      <c r="O31" s="84"/>
      <c r="P31" s="84"/>
      <c r="Q31" s="84"/>
      <c r="R31" s="84"/>
      <c r="S31" s="85"/>
      <c r="T31" s="2"/>
      <c r="U31" s="16"/>
      <c r="V31" s="17" t="s">
        <v>0</v>
      </c>
      <c r="W31" s="16"/>
      <c r="X31" s="2"/>
      <c r="Y31" s="76" t="str">
        <f t="shared" si="6"/>
        <v/>
      </c>
      <c r="Z31" s="5"/>
      <c r="AA31" s="76" t="str">
        <f t="shared" si="4"/>
        <v/>
      </c>
      <c r="AC31" s="90">
        <v>0.64791666666666603</v>
      </c>
      <c r="AD31" s="90"/>
      <c r="AE31" s="2"/>
      <c r="AF31" s="91" t="str">
        <f>AS7</f>
        <v>Schoonhoven E8</v>
      </c>
      <c r="AG31" s="84"/>
      <c r="AH31" s="84"/>
      <c r="AI31" s="84"/>
      <c r="AJ31" s="84"/>
      <c r="AK31" s="84"/>
      <c r="AL31" s="36" t="s">
        <v>0</v>
      </c>
      <c r="AM31" s="84" t="str">
        <f>AS10</f>
        <v>Smitshoek E10</v>
      </c>
      <c r="AN31" s="84"/>
      <c r="AO31" s="84"/>
      <c r="AP31" s="84"/>
      <c r="AQ31" s="84"/>
      <c r="AR31" s="85"/>
      <c r="AS31" s="39"/>
      <c r="AT31" s="16"/>
      <c r="AU31" s="17" t="s">
        <v>0</v>
      </c>
      <c r="AV31" s="16"/>
      <c r="AX31" s="76" t="str">
        <f t="shared" si="7"/>
        <v/>
      </c>
      <c r="AY31" s="5"/>
      <c r="AZ31" s="76" t="str">
        <f t="shared" si="5"/>
        <v/>
      </c>
    </row>
    <row r="32" spans="2:52" ht="18" customHeight="1" x14ac:dyDescent="0.25">
      <c r="B32" s="45"/>
      <c r="C32" s="44"/>
      <c r="D32" s="90">
        <v>0.656944444444444</v>
      </c>
      <c r="E32" s="90"/>
      <c r="F32" s="50"/>
      <c r="G32" s="91" t="str">
        <f>AE9</f>
        <v>scVictorie'04 E3</v>
      </c>
      <c r="H32" s="84"/>
      <c r="I32" s="84"/>
      <c r="J32" s="84"/>
      <c r="K32" s="84"/>
      <c r="L32" s="84"/>
      <c r="M32" s="31" t="s">
        <v>0</v>
      </c>
      <c r="N32" s="84" t="str">
        <f>AE6</f>
        <v>Schoonhoven E5</v>
      </c>
      <c r="O32" s="84"/>
      <c r="P32" s="84"/>
      <c r="Q32" s="84"/>
      <c r="R32" s="84"/>
      <c r="S32" s="85"/>
      <c r="T32" s="2"/>
      <c r="U32" s="16"/>
      <c r="V32" s="17" t="s">
        <v>0</v>
      </c>
      <c r="W32" s="16"/>
      <c r="X32" s="2"/>
      <c r="Y32" s="76" t="str">
        <f t="shared" si="6"/>
        <v/>
      </c>
      <c r="Z32" s="5"/>
      <c r="AA32" s="76" t="str">
        <f t="shared" si="4"/>
        <v/>
      </c>
      <c r="AC32" s="90">
        <v>0.656944444444444</v>
      </c>
      <c r="AD32" s="90"/>
      <c r="AE32" s="2"/>
      <c r="AF32" s="91" t="str">
        <f>AS9</f>
        <v>Jodan Boys E8</v>
      </c>
      <c r="AG32" s="84"/>
      <c r="AH32" s="84"/>
      <c r="AI32" s="84"/>
      <c r="AJ32" s="84"/>
      <c r="AK32" s="84"/>
      <c r="AL32" s="36" t="s">
        <v>0</v>
      </c>
      <c r="AM32" s="84" t="str">
        <f>AS6</f>
        <v>Schoonhoven E7</v>
      </c>
      <c r="AN32" s="84"/>
      <c r="AO32" s="84"/>
      <c r="AP32" s="84"/>
      <c r="AQ32" s="84"/>
      <c r="AR32" s="85"/>
      <c r="AS32" s="39"/>
      <c r="AT32" s="16"/>
      <c r="AU32" s="17" t="s">
        <v>0</v>
      </c>
      <c r="AV32" s="16"/>
      <c r="AX32" s="76" t="str">
        <f t="shared" si="7"/>
        <v/>
      </c>
      <c r="AY32" s="5"/>
      <c r="AZ32" s="76" t="str">
        <f t="shared" si="5"/>
        <v/>
      </c>
    </row>
    <row r="33" spans="2:52" ht="18" customHeight="1" x14ac:dyDescent="0.25">
      <c r="B33" s="3"/>
      <c r="C33" s="44"/>
      <c r="D33" s="90">
        <v>0.66597222222222197</v>
      </c>
      <c r="E33" s="90"/>
      <c r="F33" s="50"/>
      <c r="G33" s="91" t="str">
        <f>AE8</f>
        <v>RKDEO E9</v>
      </c>
      <c r="H33" s="84"/>
      <c r="I33" s="84"/>
      <c r="J33" s="84"/>
      <c r="K33" s="84"/>
      <c r="L33" s="84"/>
      <c r="M33" s="31" t="s">
        <v>0</v>
      </c>
      <c r="N33" s="84" t="str">
        <f>AE10</f>
        <v>Jodan Boys E6</v>
      </c>
      <c r="O33" s="84"/>
      <c r="P33" s="84"/>
      <c r="Q33" s="84"/>
      <c r="R33" s="84"/>
      <c r="S33" s="85"/>
      <c r="T33" s="2"/>
      <c r="U33" s="16"/>
      <c r="V33" s="17" t="s">
        <v>0</v>
      </c>
      <c r="W33" s="16"/>
      <c r="X33" s="2"/>
      <c r="Y33" s="76" t="str">
        <f t="shared" si="6"/>
        <v/>
      </c>
      <c r="Z33" s="5"/>
      <c r="AA33" s="76" t="str">
        <f t="shared" si="4"/>
        <v/>
      </c>
      <c r="AC33" s="90">
        <v>0.66597222222222197</v>
      </c>
      <c r="AD33" s="90"/>
      <c r="AE33" s="2"/>
      <c r="AF33" s="91" t="str">
        <f>AS8</f>
        <v>VFC Vlaardingen E8</v>
      </c>
      <c r="AG33" s="84"/>
      <c r="AH33" s="84"/>
      <c r="AI33" s="84"/>
      <c r="AJ33" s="84"/>
      <c r="AK33" s="84"/>
      <c r="AL33" s="36" t="s">
        <v>0</v>
      </c>
      <c r="AM33" s="84" t="str">
        <f>AS10</f>
        <v>Smitshoek E10</v>
      </c>
      <c r="AN33" s="84"/>
      <c r="AO33" s="84"/>
      <c r="AP33" s="84"/>
      <c r="AQ33" s="84"/>
      <c r="AR33" s="85"/>
      <c r="AS33" s="39"/>
      <c r="AT33" s="16"/>
      <c r="AU33" s="17" t="s">
        <v>0</v>
      </c>
      <c r="AV33" s="16"/>
      <c r="AX33" s="76" t="str">
        <f t="shared" si="7"/>
        <v/>
      </c>
      <c r="AY33" s="5"/>
      <c r="AZ33" s="76" t="str">
        <f t="shared" si="5"/>
        <v/>
      </c>
    </row>
    <row r="34" spans="2:52" ht="18" customHeight="1" x14ac:dyDescent="0.25">
      <c r="B34" s="45"/>
      <c r="C34" s="44"/>
      <c r="D34" s="90">
        <v>0.67500000000000004</v>
      </c>
      <c r="E34" s="90"/>
      <c r="F34" s="50"/>
      <c r="G34" s="91" t="str">
        <f>AE9</f>
        <v>scVictorie'04 E3</v>
      </c>
      <c r="H34" s="84"/>
      <c r="I34" s="84"/>
      <c r="J34" s="84"/>
      <c r="K34" s="84"/>
      <c r="L34" s="84"/>
      <c r="M34" s="31" t="s">
        <v>0</v>
      </c>
      <c r="N34" s="84" t="str">
        <f>AE7</f>
        <v>Schoonhoven E6</v>
      </c>
      <c r="O34" s="84"/>
      <c r="P34" s="84"/>
      <c r="Q34" s="84"/>
      <c r="R34" s="84"/>
      <c r="S34" s="85"/>
      <c r="T34" s="2"/>
      <c r="U34" s="16"/>
      <c r="V34" s="17" t="s">
        <v>0</v>
      </c>
      <c r="W34" s="16"/>
      <c r="X34" s="2"/>
      <c r="Y34" s="76" t="str">
        <f t="shared" si="6"/>
        <v/>
      </c>
      <c r="Z34" s="5"/>
      <c r="AA34" s="76" t="str">
        <f t="shared" si="4"/>
        <v/>
      </c>
      <c r="AC34" s="90">
        <v>0.67500000000000004</v>
      </c>
      <c r="AD34" s="90"/>
      <c r="AE34" s="2"/>
      <c r="AF34" s="91" t="str">
        <f>AS9</f>
        <v>Jodan Boys E8</v>
      </c>
      <c r="AG34" s="84"/>
      <c r="AH34" s="84"/>
      <c r="AI34" s="84"/>
      <c r="AJ34" s="84"/>
      <c r="AK34" s="84"/>
      <c r="AL34" s="36" t="s">
        <v>0</v>
      </c>
      <c r="AM34" s="84" t="str">
        <f>AS7</f>
        <v>Schoonhoven E8</v>
      </c>
      <c r="AN34" s="84"/>
      <c r="AO34" s="84"/>
      <c r="AP34" s="84"/>
      <c r="AQ34" s="84"/>
      <c r="AR34" s="85"/>
      <c r="AS34" s="39"/>
      <c r="AT34" s="16"/>
      <c r="AU34" s="17" t="s">
        <v>0</v>
      </c>
      <c r="AV34" s="16"/>
      <c r="AX34" s="76" t="str">
        <f t="shared" si="7"/>
        <v/>
      </c>
      <c r="AY34" s="5"/>
      <c r="AZ34" s="76" t="str">
        <f t="shared" si="5"/>
        <v/>
      </c>
    </row>
    <row r="35" spans="2:52" x14ac:dyDescent="0.2">
      <c r="B35" s="44"/>
      <c r="C35" s="44"/>
      <c r="D35" s="24"/>
      <c r="E35" s="24"/>
      <c r="F35" s="24"/>
      <c r="G35" s="24"/>
      <c r="H35" s="19"/>
      <c r="I35" s="32"/>
      <c r="J35" s="19"/>
      <c r="K35" s="19"/>
      <c r="L35" s="24"/>
      <c r="M35" s="24"/>
      <c r="N35" s="24"/>
      <c r="O35" s="24"/>
      <c r="P35" s="24"/>
      <c r="Q35" s="24"/>
      <c r="R35" s="3"/>
      <c r="S35" s="24"/>
      <c r="T35" s="19"/>
      <c r="U35" s="3"/>
      <c r="V35" s="3"/>
      <c r="W35" s="3"/>
      <c r="X35" s="3"/>
      <c r="Y35" s="24"/>
      <c r="Z35" s="24"/>
      <c r="AA35" s="19"/>
      <c r="AB35" s="3"/>
      <c r="AC35" s="3"/>
      <c r="AD35" s="3"/>
      <c r="AE35" s="3"/>
      <c r="AF35" s="10"/>
      <c r="AG35" s="19"/>
      <c r="AH35" s="10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</row>
    <row r="36" spans="2:52" ht="15.75" x14ac:dyDescent="0.25">
      <c r="B36" s="44"/>
      <c r="C36" s="44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24"/>
      <c r="R36" s="3"/>
      <c r="S36" s="24"/>
      <c r="T36" s="19"/>
      <c r="U36" s="3"/>
      <c r="V36" s="3"/>
      <c r="W36" s="3"/>
      <c r="X36" s="3"/>
      <c r="Y36" s="3"/>
      <c r="Z36" s="10"/>
      <c r="AA36" s="19"/>
      <c r="AB36" s="10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7"/>
      <c r="AO36" s="47"/>
      <c r="AP36" s="47"/>
      <c r="AQ36" s="3"/>
      <c r="AR36" s="3"/>
      <c r="AS36" s="3"/>
      <c r="AT36" s="3"/>
    </row>
    <row r="37" spans="2:52" x14ac:dyDescent="0.2">
      <c r="B37" s="44"/>
      <c r="C37" s="44"/>
      <c r="D37" s="19"/>
      <c r="E37" s="19"/>
      <c r="F37" s="19"/>
      <c r="G37" s="24"/>
      <c r="H37" s="19"/>
      <c r="I37" s="32"/>
      <c r="J37" s="19"/>
      <c r="K37" s="19"/>
      <c r="L37" s="24"/>
      <c r="M37" s="24"/>
      <c r="N37" s="24"/>
      <c r="O37" s="24"/>
      <c r="P37" s="24"/>
      <c r="Q37" s="24"/>
      <c r="R37" s="3"/>
      <c r="S37" s="24"/>
      <c r="T37" s="19"/>
      <c r="U37" s="3"/>
      <c r="V37" s="3"/>
      <c r="W37" s="3"/>
      <c r="X37" s="3"/>
      <c r="Y37" s="23"/>
      <c r="Z37" s="23"/>
      <c r="AA37" s="23"/>
      <c r="AB37" s="23"/>
      <c r="AC37" s="23"/>
      <c r="AD37" s="23"/>
      <c r="AE37" s="3"/>
      <c r="AF37" s="10"/>
      <c r="AG37" s="19"/>
      <c r="AH37" s="10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</row>
    <row r="38" spans="2:52" ht="14.25" customHeight="1" x14ac:dyDescent="0.2">
      <c r="B38" s="44"/>
      <c r="C38" s="44"/>
      <c r="D38" s="48" t="s">
        <v>20</v>
      </c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24"/>
      <c r="R38" s="3"/>
      <c r="S38" s="24"/>
      <c r="T38" s="19"/>
      <c r="U38" s="3"/>
      <c r="V38" s="3"/>
      <c r="W38" s="3"/>
      <c r="X38" s="3"/>
      <c r="Y38" s="35"/>
      <c r="Z38" s="35"/>
      <c r="AA38" s="35"/>
      <c r="AB38" s="35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49"/>
      <c r="AQ38" s="3"/>
      <c r="AR38" s="3"/>
      <c r="AS38" s="3"/>
      <c r="AT38" s="3"/>
    </row>
    <row r="39" spans="2:52" ht="15" customHeight="1" x14ac:dyDescent="0.2">
      <c r="B39" s="44"/>
      <c r="C39" s="44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3"/>
      <c r="R39" s="3"/>
      <c r="S39" s="24"/>
      <c r="T39" s="19"/>
      <c r="U39" s="3"/>
      <c r="V39" s="3"/>
      <c r="W39" s="3"/>
      <c r="X39" s="3"/>
      <c r="Y39" s="35"/>
      <c r="Z39" s="35"/>
      <c r="AA39" s="35"/>
      <c r="AB39" s="35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49"/>
      <c r="AO39" s="49"/>
      <c r="AP39" s="49"/>
      <c r="AQ39" s="3"/>
      <c r="AR39" s="3"/>
      <c r="AS39" s="3"/>
      <c r="AT39" s="3"/>
    </row>
    <row r="40" spans="2:52" ht="15" x14ac:dyDescent="0.25">
      <c r="Z40" s="22"/>
      <c r="AA40" s="21"/>
      <c r="AM40" s="6"/>
    </row>
    <row r="41" spans="2:52" ht="15" x14ac:dyDescent="0.25">
      <c r="B41" s="7"/>
      <c r="C41" s="7"/>
      <c r="Z41" s="22"/>
      <c r="AA41" s="21"/>
      <c r="AM41" s="6"/>
    </row>
    <row r="42" spans="2:52" ht="15" x14ac:dyDescent="0.25">
      <c r="B42" s="7"/>
      <c r="C42" s="7"/>
      <c r="Z42" s="1"/>
      <c r="AA42" s="1"/>
      <c r="AM42" s="20"/>
    </row>
    <row r="43" spans="2:52" x14ac:dyDescent="0.2">
      <c r="B43" s="7"/>
      <c r="C43" s="7"/>
      <c r="Z43" s="1"/>
      <c r="AA43" s="1"/>
      <c r="AM43" s="28"/>
    </row>
    <row r="44" spans="2:52" x14ac:dyDescent="0.2">
      <c r="B44" s="7"/>
      <c r="C44" s="7"/>
      <c r="Z44" s="1"/>
      <c r="AA44" s="1"/>
      <c r="AM44" s="28"/>
    </row>
    <row r="45" spans="2:52" x14ac:dyDescent="0.2">
      <c r="B45" s="7"/>
      <c r="C45" s="7"/>
      <c r="Z45" s="1"/>
      <c r="AA45" s="1"/>
      <c r="AM45" s="28"/>
    </row>
    <row r="46" spans="2:52" x14ac:dyDescent="0.2">
      <c r="B46" s="7"/>
      <c r="C46" s="7"/>
      <c r="Z46" s="1"/>
      <c r="AA46" s="1"/>
      <c r="AM46" s="28"/>
    </row>
    <row r="47" spans="2:52" x14ac:dyDescent="0.2">
      <c r="B47" s="7"/>
      <c r="C47" s="7"/>
      <c r="Z47" s="1"/>
      <c r="AA47" s="1"/>
      <c r="AM47" s="1"/>
    </row>
    <row r="48" spans="2:52" x14ac:dyDescent="0.2">
      <c r="B48" s="7"/>
      <c r="C48" s="7"/>
    </row>
    <row r="49" spans="2:3" x14ac:dyDescent="0.2">
      <c r="B49" s="7"/>
      <c r="C49" s="7"/>
    </row>
    <row r="50" spans="2:3" x14ac:dyDescent="0.2">
      <c r="B50" s="7"/>
      <c r="C50" s="7"/>
    </row>
    <row r="51" spans="2:3" x14ac:dyDescent="0.2">
      <c r="B51" s="7"/>
      <c r="C51" s="7"/>
    </row>
    <row r="52" spans="2:3" x14ac:dyDescent="0.2">
      <c r="B52" s="7"/>
      <c r="C52" s="7"/>
    </row>
    <row r="53" spans="2:3" x14ac:dyDescent="0.2">
      <c r="B53" s="7"/>
      <c r="C53" s="7"/>
    </row>
    <row r="54" spans="2:3" x14ac:dyDescent="0.2">
      <c r="B54" s="7"/>
      <c r="C54" s="7"/>
    </row>
    <row r="55" spans="2:3" x14ac:dyDescent="0.2">
      <c r="B55" s="7"/>
      <c r="C55" s="7"/>
    </row>
    <row r="56" spans="2:3" x14ac:dyDescent="0.2">
      <c r="B56" s="7"/>
      <c r="C56" s="7"/>
    </row>
    <row r="57" spans="2:3" x14ac:dyDescent="0.2">
      <c r="B57" s="7"/>
      <c r="C57" s="7"/>
    </row>
    <row r="58" spans="2:3" x14ac:dyDescent="0.2">
      <c r="B58" s="7"/>
      <c r="C58" s="7"/>
    </row>
    <row r="59" spans="2:3" x14ac:dyDescent="0.2">
      <c r="B59" s="7"/>
      <c r="C59" s="7"/>
    </row>
    <row r="60" spans="2:3" x14ac:dyDescent="0.2">
      <c r="B60" s="7"/>
      <c r="C60" s="7"/>
    </row>
    <row r="61" spans="2:3" x14ac:dyDescent="0.2">
      <c r="B61" s="7"/>
      <c r="C61" s="7"/>
    </row>
    <row r="62" spans="2:3" x14ac:dyDescent="0.2">
      <c r="B62" s="7"/>
      <c r="C62" s="7"/>
    </row>
    <row r="63" spans="2:3" x14ac:dyDescent="0.2">
      <c r="B63" s="7"/>
      <c r="C63" s="7"/>
    </row>
    <row r="64" spans="2:3" x14ac:dyDescent="0.2">
      <c r="B64" s="7"/>
      <c r="C64" s="7"/>
    </row>
    <row r="65" spans="2:3" x14ac:dyDescent="0.2">
      <c r="B65" s="7"/>
      <c r="C65" s="7"/>
    </row>
    <row r="66" spans="2:3" x14ac:dyDescent="0.2">
      <c r="B66" s="7"/>
      <c r="C66" s="7"/>
    </row>
    <row r="67" spans="2:3" x14ac:dyDescent="0.2">
      <c r="B67" s="7"/>
      <c r="C67" s="7"/>
    </row>
    <row r="68" spans="2:3" x14ac:dyDescent="0.2">
      <c r="B68" s="7"/>
      <c r="C68" s="7"/>
    </row>
    <row r="69" spans="2:3" x14ac:dyDescent="0.2">
      <c r="B69" s="7"/>
      <c r="C69" s="7"/>
    </row>
    <row r="70" spans="2:3" x14ac:dyDescent="0.2">
      <c r="B70" s="7"/>
      <c r="C70" s="7"/>
    </row>
    <row r="71" spans="2:3" x14ac:dyDescent="0.2">
      <c r="B71" s="7"/>
      <c r="C71" s="7"/>
    </row>
    <row r="72" spans="2:3" x14ac:dyDescent="0.2">
      <c r="B72" s="7"/>
      <c r="C72" s="7"/>
    </row>
    <row r="73" spans="2:3" x14ac:dyDescent="0.2">
      <c r="B73" s="7"/>
      <c r="C73" s="7"/>
    </row>
    <row r="74" spans="2:3" x14ac:dyDescent="0.2">
      <c r="B74" s="7"/>
      <c r="C74" s="7"/>
    </row>
    <row r="75" spans="2:3" x14ac:dyDescent="0.2">
      <c r="B75" s="7"/>
      <c r="C75" s="7"/>
    </row>
    <row r="76" spans="2:3" x14ac:dyDescent="0.2">
      <c r="B76" s="7"/>
      <c r="C76" s="7"/>
    </row>
    <row r="77" spans="2:3" x14ac:dyDescent="0.2">
      <c r="B77" s="7"/>
      <c r="C77" s="7"/>
    </row>
    <row r="78" spans="2:3" x14ac:dyDescent="0.2">
      <c r="B78" s="7"/>
      <c r="C78" s="7"/>
    </row>
    <row r="79" spans="2:3" x14ac:dyDescent="0.2">
      <c r="B79" s="7"/>
      <c r="C79" s="7"/>
    </row>
    <row r="80" spans="2:3" x14ac:dyDescent="0.2">
      <c r="B80" s="7"/>
      <c r="C80" s="7"/>
    </row>
    <row r="81" spans="2:3" x14ac:dyDescent="0.2">
      <c r="B81" s="7"/>
      <c r="C81" s="7"/>
    </row>
    <row r="82" spans="2:3" x14ac:dyDescent="0.2">
      <c r="B82" s="7"/>
      <c r="C82" s="7"/>
    </row>
    <row r="83" spans="2:3" x14ac:dyDescent="0.2">
      <c r="B83" s="7"/>
      <c r="C83" s="7"/>
    </row>
    <row r="84" spans="2:3" x14ac:dyDescent="0.2">
      <c r="B84" s="7"/>
      <c r="C84" s="7"/>
    </row>
    <row r="85" spans="2:3" x14ac:dyDescent="0.2">
      <c r="B85" s="7"/>
      <c r="C85" s="7"/>
    </row>
    <row r="86" spans="2:3" x14ac:dyDescent="0.2">
      <c r="B86" s="7"/>
      <c r="C86" s="7"/>
    </row>
    <row r="87" spans="2:3" x14ac:dyDescent="0.2">
      <c r="B87" s="7"/>
      <c r="C87" s="7"/>
    </row>
    <row r="88" spans="2:3" x14ac:dyDescent="0.2">
      <c r="B88" s="7"/>
      <c r="C88" s="7"/>
    </row>
    <row r="89" spans="2:3" x14ac:dyDescent="0.2">
      <c r="B89" s="7"/>
      <c r="C89" s="7"/>
    </row>
    <row r="90" spans="2:3" x14ac:dyDescent="0.2">
      <c r="B90" s="7"/>
      <c r="C90" s="7"/>
    </row>
    <row r="91" spans="2:3" x14ac:dyDescent="0.2">
      <c r="B91" s="7"/>
      <c r="C91" s="7"/>
    </row>
    <row r="92" spans="2:3" x14ac:dyDescent="0.2">
      <c r="B92" s="7"/>
      <c r="C92" s="7"/>
    </row>
    <row r="93" spans="2:3" x14ac:dyDescent="0.2">
      <c r="B93" s="7"/>
      <c r="C93" s="7"/>
    </row>
    <row r="94" spans="2:3" x14ac:dyDescent="0.2">
      <c r="B94" s="7"/>
      <c r="C94" s="7"/>
    </row>
    <row r="95" spans="2:3" x14ac:dyDescent="0.2">
      <c r="B95" s="7"/>
      <c r="C95" s="7"/>
    </row>
    <row r="96" spans="2:3" x14ac:dyDescent="0.2">
      <c r="B96" s="7"/>
      <c r="C96" s="7"/>
    </row>
    <row r="97" spans="2:3" x14ac:dyDescent="0.2">
      <c r="B97" s="7"/>
      <c r="C97" s="7"/>
    </row>
    <row r="98" spans="2:3" x14ac:dyDescent="0.2">
      <c r="B98" s="7"/>
      <c r="C98" s="7"/>
    </row>
  </sheetData>
  <mergeCells count="181">
    <mergeCell ref="AC33:AD33"/>
    <mergeCell ref="AC34:AD34"/>
    <mergeCell ref="AC25:AD25"/>
    <mergeCell ref="AC31:AD31"/>
    <mergeCell ref="AC26:AD26"/>
    <mergeCell ref="AT24:AV24"/>
    <mergeCell ref="AM21:AR21"/>
    <mergeCell ref="AM20:AR20"/>
    <mergeCell ref="AM19:AR19"/>
    <mergeCell ref="AM34:AR34"/>
    <mergeCell ref="AM33:AR33"/>
    <mergeCell ref="AF34:AK34"/>
    <mergeCell ref="AF33:AK33"/>
    <mergeCell ref="AF27:AK27"/>
    <mergeCell ref="AF26:AK26"/>
    <mergeCell ref="AF22:AK22"/>
    <mergeCell ref="AC32:AD32"/>
    <mergeCell ref="AC27:AD27"/>
    <mergeCell ref="AC28:AD28"/>
    <mergeCell ref="AC21:AD21"/>
    <mergeCell ref="AC19:AD19"/>
    <mergeCell ref="AC20:AD20"/>
    <mergeCell ref="D22:E22"/>
    <mergeCell ref="D20:E20"/>
    <mergeCell ref="D19:E19"/>
    <mergeCell ref="D21:E21"/>
    <mergeCell ref="AF25:AK25"/>
    <mergeCell ref="AM32:AR32"/>
    <mergeCell ref="AM31:AR31"/>
    <mergeCell ref="AM30:AR30"/>
    <mergeCell ref="AM29:AR29"/>
    <mergeCell ref="AM28:AR28"/>
    <mergeCell ref="AM27:AR27"/>
    <mergeCell ref="AM26:AR26"/>
    <mergeCell ref="AM25:AR25"/>
    <mergeCell ref="AF32:AK32"/>
    <mergeCell ref="AF31:AK31"/>
    <mergeCell ref="AF30:AK30"/>
    <mergeCell ref="AF29:AK29"/>
    <mergeCell ref="AF28:AK28"/>
    <mergeCell ref="AF21:AK21"/>
    <mergeCell ref="AF20:AK20"/>
    <mergeCell ref="AF19:AK19"/>
    <mergeCell ref="G31:L31"/>
    <mergeCell ref="N32:S32"/>
    <mergeCell ref="N31:S31"/>
    <mergeCell ref="P7:V7"/>
    <mergeCell ref="AF14:AK14"/>
    <mergeCell ref="AF13:AK13"/>
    <mergeCell ref="U12:W12"/>
    <mergeCell ref="P8:V8"/>
    <mergeCell ref="AE8:AJ8"/>
    <mergeCell ref="P9:V9"/>
    <mergeCell ref="AF12:AR12"/>
    <mergeCell ref="AC14:AD14"/>
    <mergeCell ref="A1:AX2"/>
    <mergeCell ref="B6:G6"/>
    <mergeCell ref="B7:G7"/>
    <mergeCell ref="B8:G8"/>
    <mergeCell ref="B5:G5"/>
    <mergeCell ref="A3:A5"/>
    <mergeCell ref="M3:M5"/>
    <mergeCell ref="L3:L5"/>
    <mergeCell ref="K3:K5"/>
    <mergeCell ref="AB3:AB5"/>
    <mergeCell ref="AS6:AX6"/>
    <mergeCell ref="AS8:AX8"/>
    <mergeCell ref="O3:O5"/>
    <mergeCell ref="AD3:AD5"/>
    <mergeCell ref="AR3:AR5"/>
    <mergeCell ref="P5:V5"/>
    <mergeCell ref="AE5:AJ5"/>
    <mergeCell ref="AE7:AJ7"/>
    <mergeCell ref="N3:N5"/>
    <mergeCell ref="Z3:Z5"/>
    <mergeCell ref="AA3:AA5"/>
    <mergeCell ref="AS7:AX7"/>
    <mergeCell ref="P6:V6"/>
    <mergeCell ref="AE6:AJ6"/>
    <mergeCell ref="D17:E17"/>
    <mergeCell ref="N20:S20"/>
    <mergeCell ref="N19:S19"/>
    <mergeCell ref="N18:S18"/>
    <mergeCell ref="N16:S16"/>
    <mergeCell ref="G20:L20"/>
    <mergeCell ref="G19:L19"/>
    <mergeCell ref="B9:G9"/>
    <mergeCell ref="B10:G10"/>
    <mergeCell ref="D12:E12"/>
    <mergeCell ref="G12:S12"/>
    <mergeCell ref="D13:E13"/>
    <mergeCell ref="D16:E16"/>
    <mergeCell ref="D15:E15"/>
    <mergeCell ref="D14:E14"/>
    <mergeCell ref="P10:V10"/>
    <mergeCell ref="N15:S15"/>
    <mergeCell ref="G14:L14"/>
    <mergeCell ref="G13:L13"/>
    <mergeCell ref="N14:S14"/>
    <mergeCell ref="N13:S13"/>
    <mergeCell ref="N30:S30"/>
    <mergeCell ref="N29:S29"/>
    <mergeCell ref="N26:S26"/>
    <mergeCell ref="N25:S25"/>
    <mergeCell ref="D24:E24"/>
    <mergeCell ref="D18:E18"/>
    <mergeCell ref="AF17:AK17"/>
    <mergeCell ref="AF16:AK16"/>
    <mergeCell ref="AF15:AK15"/>
    <mergeCell ref="G18:L18"/>
    <mergeCell ref="G17:L17"/>
    <mergeCell ref="G16:L16"/>
    <mergeCell ref="G15:L15"/>
    <mergeCell ref="N17:S17"/>
    <mergeCell ref="AC15:AD15"/>
    <mergeCell ref="AC16:AD16"/>
    <mergeCell ref="AC17:AD17"/>
    <mergeCell ref="AC18:AD18"/>
    <mergeCell ref="AC30:AD30"/>
    <mergeCell ref="AC29:AD29"/>
    <mergeCell ref="Y24:AA24"/>
    <mergeCell ref="N22:S22"/>
    <mergeCell ref="G21:L21"/>
    <mergeCell ref="N21:S21"/>
    <mergeCell ref="D34:E34"/>
    <mergeCell ref="N34:S34"/>
    <mergeCell ref="N33:S33"/>
    <mergeCell ref="D27:E27"/>
    <mergeCell ref="D25:E25"/>
    <mergeCell ref="G22:L22"/>
    <mergeCell ref="D26:E26"/>
    <mergeCell ref="D32:E32"/>
    <mergeCell ref="D33:E33"/>
    <mergeCell ref="D28:E28"/>
    <mergeCell ref="D29:E29"/>
    <mergeCell ref="D30:E30"/>
    <mergeCell ref="D31:E31"/>
    <mergeCell ref="G34:L34"/>
    <mergeCell ref="G33:L33"/>
    <mergeCell ref="G32:L32"/>
    <mergeCell ref="G26:L26"/>
    <mergeCell ref="G25:L25"/>
    <mergeCell ref="N28:S28"/>
    <mergeCell ref="N27:S27"/>
    <mergeCell ref="G30:L30"/>
    <mergeCell ref="G29:L29"/>
    <mergeCell ref="G28:L28"/>
    <mergeCell ref="G27:L27"/>
    <mergeCell ref="AM15:AR15"/>
    <mergeCell ref="AM14:AR14"/>
    <mergeCell ref="AM13:AR13"/>
    <mergeCell ref="AF24:AR24"/>
    <mergeCell ref="G24:S24"/>
    <mergeCell ref="AC24:AD24"/>
    <mergeCell ref="U24:W24"/>
    <mergeCell ref="AS9:AX9"/>
    <mergeCell ref="AT12:AV12"/>
    <mergeCell ref="AE10:AJ10"/>
    <mergeCell ref="AS10:AX10"/>
    <mergeCell ref="AX12:AZ12"/>
    <mergeCell ref="AE9:AJ9"/>
    <mergeCell ref="AC22:AD22"/>
    <mergeCell ref="AM22:AR22"/>
    <mergeCell ref="AC13:AD13"/>
    <mergeCell ref="AF18:AK18"/>
    <mergeCell ref="AM18:AR18"/>
    <mergeCell ref="AM17:AR17"/>
    <mergeCell ref="AX24:AZ24"/>
    <mergeCell ref="Y12:AA12"/>
    <mergeCell ref="AM16:AR16"/>
    <mergeCell ref="AC12:AD12"/>
    <mergeCell ref="BE3:BE5"/>
    <mergeCell ref="AQ3:AQ5"/>
    <mergeCell ref="BB3:BB5"/>
    <mergeCell ref="BC3:BC5"/>
    <mergeCell ref="BD3:BD5"/>
    <mergeCell ref="AC3:AC5"/>
    <mergeCell ref="AN3:AN5"/>
    <mergeCell ref="AO3:AO5"/>
    <mergeCell ref="AP3:AP5"/>
    <mergeCell ref="AS5:AX5"/>
  </mergeCells>
  <phoneticPr fontId="4" type="noConversion"/>
  <pageMargins left="0.75" right="0.75" top="1" bottom="1" header="0.5" footer="0.5"/>
  <pageSetup paperSize="9" scale="71" orientation="landscape" horizontalDpi="4294967295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Button 2">
              <controlPr defaultSize="0" print="0" autoFill="0" autoPict="0" macro="[0]!ShowTime">
                <anchor moveWithCells="1" sizeWithCells="1">
                  <from>
                    <xdr:col>55</xdr:col>
                    <xdr:colOff>152400</xdr:colOff>
                    <xdr:row>10</xdr:row>
                    <xdr:rowOff>152400</xdr:rowOff>
                  </from>
                  <to>
                    <xdr:col>57</xdr:col>
                    <xdr:colOff>333375</xdr:colOff>
                    <xdr:row>13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Button 3">
              <controlPr defaultSize="0" print="0" autoFill="0" autoPict="0" macro="[0]!Sportprijzen">
                <anchor moveWithCells="1" sizeWithCells="1">
                  <from>
                    <xdr:col>55</xdr:col>
                    <xdr:colOff>180975</xdr:colOff>
                    <xdr:row>14</xdr:row>
                    <xdr:rowOff>171450</xdr:rowOff>
                  </from>
                  <to>
                    <xdr:col>57</xdr:col>
                    <xdr:colOff>381000</xdr:colOff>
                    <xdr:row>17</xdr:row>
                    <xdr:rowOff>152400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"/>
  <dimension ref="A1:BE23"/>
  <sheetViews>
    <sheetView workbookViewId="0">
      <selection activeCell="D4" sqref="D4:G4"/>
    </sheetView>
  </sheetViews>
  <sheetFormatPr defaultRowHeight="12.75" x14ac:dyDescent="0.2"/>
  <cols>
    <col min="1" max="2" width="3.7109375" customWidth="1"/>
    <col min="3" max="3" width="3.7109375" style="53" customWidth="1"/>
    <col min="4" max="33" width="3.7109375" customWidth="1"/>
    <col min="49" max="49" width="3.7109375" customWidth="1"/>
    <col min="50" max="50" width="3" bestFit="1" customWidth="1"/>
    <col min="51" max="51" width="9.7109375" bestFit="1" customWidth="1"/>
    <col min="52" max="52" width="3" bestFit="1" customWidth="1"/>
    <col min="53" max="53" width="10.42578125" bestFit="1" customWidth="1"/>
    <col min="54" max="54" width="2.140625" bestFit="1" customWidth="1"/>
    <col min="55" max="55" width="10.140625" bestFit="1" customWidth="1"/>
    <col min="56" max="56" width="2.140625" bestFit="1" customWidth="1"/>
    <col min="57" max="57" width="9.7109375" bestFit="1" customWidth="1"/>
    <col min="62" max="62" width="9.42578125" bestFit="1" customWidth="1"/>
  </cols>
  <sheetData>
    <row r="1" spans="1:57" ht="15" x14ac:dyDescent="0.2">
      <c r="D1" s="109" t="s">
        <v>14</v>
      </c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W1">
        <f>Voorronde!AY1</f>
        <v>10</v>
      </c>
      <c r="AX1" s="4">
        <f ca="1">Voorronde!BJ1</f>
        <v>1</v>
      </c>
      <c r="AY1" s="4" t="str">
        <f>Voorronde!BK1</f>
        <v>Schoonhoven E1</v>
      </c>
      <c r="AZ1" s="4">
        <f ca="1">Voorronde!BL1</f>
        <v>1</v>
      </c>
      <c r="BA1" s="4" t="str">
        <f>Voorronde!BM1</f>
        <v>Schoonhoven E3</v>
      </c>
      <c r="BB1" s="4">
        <f ca="1">Voorronde!BN1</f>
        <v>1</v>
      </c>
      <c r="BC1" s="4" t="str">
        <f>Voorronde!BO1</f>
        <v>Schoonhoven E5</v>
      </c>
      <c r="BD1" s="4">
        <f ca="1">Voorronde!BP1</f>
        <v>1</v>
      </c>
      <c r="BE1" s="4" t="str">
        <f>Voorronde!BQ1</f>
        <v>Schoonhoven E7</v>
      </c>
    </row>
    <row r="2" spans="1:57" ht="14.25" x14ac:dyDescent="0.2">
      <c r="AW2">
        <f>Voorronde!AZ1</f>
        <v>10</v>
      </c>
      <c r="AX2" s="4">
        <f ca="1">Voorronde!BJ2</f>
        <v>1</v>
      </c>
      <c r="AY2" s="4" t="str">
        <f>Voorronde!BK2</f>
        <v>Schoonhoven E2</v>
      </c>
      <c r="AZ2" s="4">
        <f ca="1">Voorronde!BL2</f>
        <v>1</v>
      </c>
      <c r="BA2" s="4" t="str">
        <f>Voorronde!BM2</f>
        <v>Schoonhoven E4</v>
      </c>
      <c r="BB2" s="4">
        <f ca="1">Voorronde!BN2</f>
        <v>1</v>
      </c>
      <c r="BC2" s="4" t="str">
        <f>Voorronde!BO2</f>
        <v>Schoonhoven E6</v>
      </c>
      <c r="BD2" s="4">
        <f ca="1">Voorronde!BP2</f>
        <v>1</v>
      </c>
      <c r="BE2" s="4" t="str">
        <f>Voorronde!BQ2</f>
        <v>Schoonhoven E8</v>
      </c>
    </row>
    <row r="3" spans="1:57" ht="14.25" x14ac:dyDescent="0.2">
      <c r="A3" s="104">
        <v>0.6875</v>
      </c>
      <c r="B3" s="105"/>
      <c r="C3" s="53" t="s">
        <v>5</v>
      </c>
      <c r="D3" s="105" t="s">
        <v>25</v>
      </c>
      <c r="E3" s="105"/>
      <c r="F3" s="105"/>
      <c r="G3" s="105"/>
      <c r="I3" s="105" t="s">
        <v>26</v>
      </c>
      <c r="J3" s="105"/>
      <c r="K3" s="105"/>
      <c r="L3" s="105"/>
      <c r="Q3" s="104">
        <v>0.6875</v>
      </c>
      <c r="R3" s="105"/>
      <c r="S3" s="53" t="s">
        <v>7</v>
      </c>
      <c r="T3" s="105" t="s">
        <v>27</v>
      </c>
      <c r="U3" s="105"/>
      <c r="V3" s="105"/>
      <c r="W3" s="105"/>
      <c r="Y3" s="105" t="s">
        <v>28</v>
      </c>
      <c r="Z3" s="105"/>
      <c r="AA3" s="105"/>
      <c r="AB3" s="105"/>
      <c r="AW3">
        <f>Voorronde!BA1</f>
        <v>10</v>
      </c>
      <c r="AX3" s="4">
        <f ca="1">Voorronde!BJ3</f>
        <v>1</v>
      </c>
      <c r="AY3" s="4" t="str">
        <f>Voorronde!BK3</f>
        <v>Jodan Boys E2</v>
      </c>
      <c r="AZ3" s="4">
        <f ca="1">Voorronde!BL3</f>
        <v>1</v>
      </c>
      <c r="BA3" s="4" t="str">
        <f>Voorronde!BM3</f>
        <v>RKDEO E3</v>
      </c>
      <c r="BB3" s="4">
        <f ca="1">Voorronde!BN3</f>
        <v>1</v>
      </c>
      <c r="BC3" s="4" t="str">
        <f>Voorronde!BO3</f>
        <v>RKDEO E9</v>
      </c>
      <c r="BD3" s="4">
        <f ca="1">Voorronde!BP3</f>
        <v>1</v>
      </c>
      <c r="BE3" s="4" t="str">
        <f>Voorronde!BQ3</f>
        <v>VFC Vlaardingen E8</v>
      </c>
    </row>
    <row r="4" spans="1:57" ht="14.25" x14ac:dyDescent="0.2">
      <c r="D4" s="106" t="str">
        <f>IF(AW1=30,VLOOKUP(1,AX1:AY5,2,0),"")</f>
        <v/>
      </c>
      <c r="E4" s="107"/>
      <c r="F4" s="107"/>
      <c r="G4" s="108"/>
      <c r="H4" s="52" t="s">
        <v>0</v>
      </c>
      <c r="I4" s="106" t="str">
        <f>IF(AW3=30,VLOOKUP(2,BB1:BC5,2,0),"")</f>
        <v/>
      </c>
      <c r="J4" s="107"/>
      <c r="K4" s="107"/>
      <c r="L4" s="108"/>
      <c r="N4" s="59"/>
      <c r="O4" s="60" t="s">
        <v>33</v>
      </c>
      <c r="P4" s="59"/>
      <c r="T4" s="106" t="str">
        <f>IF(AW2=30,VLOOKUP(1,AZ1:BA5,2,0),"")</f>
        <v/>
      </c>
      <c r="U4" s="107"/>
      <c r="V4" s="107"/>
      <c r="W4" s="108"/>
      <c r="X4" s="52" t="s">
        <v>0</v>
      </c>
      <c r="Y4" s="106" t="str">
        <f>IF(AW4=30,VLOOKUP(2,BD1:BE5,2,0),"")</f>
        <v/>
      </c>
      <c r="Z4" s="107"/>
      <c r="AA4" s="107"/>
      <c r="AB4" s="108"/>
      <c r="AD4" s="59"/>
      <c r="AE4" s="60" t="s">
        <v>33</v>
      </c>
      <c r="AF4" s="59"/>
      <c r="AW4">
        <f>Voorronde!BB1</f>
        <v>10</v>
      </c>
      <c r="AX4" s="4">
        <f ca="1">Voorronde!BJ4</f>
        <v>1</v>
      </c>
      <c r="AY4" s="4" t="str">
        <f>Voorronde!BK4</f>
        <v>Alblasserdam E1</v>
      </c>
      <c r="AZ4" s="4">
        <f ca="1">Voorronde!BL4</f>
        <v>1</v>
      </c>
      <c r="BA4" s="4" t="str">
        <f>Voorronde!BM4</f>
        <v>VV GZ E3</v>
      </c>
      <c r="BB4" s="4">
        <f ca="1">Voorronde!BN4</f>
        <v>1</v>
      </c>
      <c r="BC4" s="4" t="str">
        <f>Voorronde!BO4</f>
        <v>scVictorie'04 E3</v>
      </c>
      <c r="BD4" s="4">
        <f ca="1">Voorronde!BP4</f>
        <v>1</v>
      </c>
      <c r="BE4" s="4" t="str">
        <f>Voorronde!BQ4</f>
        <v>Jodan Boys E8</v>
      </c>
    </row>
    <row r="5" spans="1:57" ht="14.25" x14ac:dyDescent="0.2">
      <c r="AX5" s="4">
        <f ca="1">Voorronde!BJ5</f>
        <v>1</v>
      </c>
      <c r="AY5" s="4" t="str">
        <f>Voorronde!BK5</f>
        <v>Excelcior ??</v>
      </c>
      <c r="AZ5" s="4">
        <f ca="1">Voorronde!BL5</f>
        <v>1</v>
      </c>
      <c r="BA5" s="4" t="str">
        <f>Voorronde!BM5</f>
        <v>Alblasserdam E3</v>
      </c>
      <c r="BB5" s="4">
        <f ca="1">Voorronde!BN5</f>
        <v>1</v>
      </c>
      <c r="BC5" s="4" t="str">
        <f>Voorronde!BO5</f>
        <v>Jodan Boys E6</v>
      </c>
      <c r="BD5" s="4">
        <f ca="1">Voorronde!BP5</f>
        <v>1</v>
      </c>
      <c r="BE5" s="4" t="str">
        <f>Voorronde!BQ5</f>
        <v>Smitshoek E10</v>
      </c>
    </row>
    <row r="6" spans="1:57" ht="14.25" x14ac:dyDescent="0.2">
      <c r="A6" s="104">
        <v>0.6875</v>
      </c>
      <c r="B6" s="104"/>
      <c r="C6" s="53" t="s">
        <v>6</v>
      </c>
      <c r="D6" s="105" t="s">
        <v>29</v>
      </c>
      <c r="E6" s="105"/>
      <c r="F6" s="105"/>
      <c r="G6" s="105"/>
      <c r="I6" s="105" t="s">
        <v>30</v>
      </c>
      <c r="J6" s="105"/>
      <c r="K6" s="105"/>
      <c r="L6" s="105"/>
      <c r="Q6" s="104">
        <v>0.6875</v>
      </c>
      <c r="R6" s="105"/>
      <c r="S6" s="53" t="s">
        <v>8</v>
      </c>
      <c r="T6" s="105" t="s">
        <v>31</v>
      </c>
      <c r="U6" s="105"/>
      <c r="V6" s="105"/>
      <c r="W6" s="105"/>
      <c r="Y6" s="105" t="s">
        <v>32</v>
      </c>
      <c r="Z6" s="105"/>
      <c r="AA6" s="105"/>
      <c r="AB6" s="105"/>
      <c r="AX6" s="4"/>
      <c r="AY6" s="4"/>
      <c r="AZ6" s="4"/>
      <c r="BA6" s="4"/>
      <c r="BB6" s="4"/>
      <c r="BC6" s="4"/>
    </row>
    <row r="7" spans="1:57" x14ac:dyDescent="0.2">
      <c r="D7" s="106" t="str">
        <f>IF(AW3=30,VLOOKUP(1,BB1:BC5,2,0),"")</f>
        <v/>
      </c>
      <c r="E7" s="107"/>
      <c r="F7" s="107"/>
      <c r="G7" s="108"/>
      <c r="I7" s="106" t="str">
        <f>IF(AW2=30,VLOOKUP(2,AZ1:BA5,2,0),"")</f>
        <v/>
      </c>
      <c r="J7" s="107"/>
      <c r="K7" s="107"/>
      <c r="L7" s="108"/>
      <c r="N7" s="59"/>
      <c r="O7" s="60" t="s">
        <v>33</v>
      </c>
      <c r="P7" s="59"/>
      <c r="T7" s="106" t="str">
        <f>IF(AW4=30,VLOOKUP(1,BD1:BE5,2,0),"")</f>
        <v/>
      </c>
      <c r="U7" s="107"/>
      <c r="V7" s="107"/>
      <c r="W7" s="108"/>
      <c r="Y7" s="106" t="str">
        <f>IF(AW1=30,VLOOKUP(2,AX1:AY5,2,0),"")</f>
        <v/>
      </c>
      <c r="Z7" s="107"/>
      <c r="AA7" s="107"/>
      <c r="AB7" s="108"/>
      <c r="AD7" s="59"/>
      <c r="AE7" s="60" t="s">
        <v>33</v>
      </c>
      <c r="AF7" s="59"/>
    </row>
    <row r="9" spans="1:57" ht="15" x14ac:dyDescent="0.2">
      <c r="D9" s="109" t="s">
        <v>13</v>
      </c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  <c r="P9" s="109"/>
      <c r="Q9" s="109"/>
      <c r="R9" s="109"/>
      <c r="S9" s="109"/>
      <c r="T9" s="109"/>
      <c r="U9" s="109"/>
      <c r="V9" s="109"/>
      <c r="W9" s="109"/>
      <c r="X9" s="109"/>
      <c r="Y9" s="109"/>
      <c r="Z9" s="109"/>
      <c r="AA9" s="109"/>
      <c r="AB9" s="109"/>
    </row>
    <row r="11" spans="1:57" x14ac:dyDescent="0.2">
      <c r="A11" s="104">
        <v>0.69791666666666663</v>
      </c>
      <c r="B11" s="105"/>
      <c r="C11" s="53" t="s">
        <v>15</v>
      </c>
      <c r="D11" s="105" t="s">
        <v>9</v>
      </c>
      <c r="E11" s="105"/>
      <c r="F11" s="105"/>
      <c r="G11" s="105"/>
      <c r="I11" s="105" t="s">
        <v>10</v>
      </c>
      <c r="J11" s="105"/>
      <c r="K11" s="105"/>
      <c r="L11" s="105"/>
      <c r="Q11" s="104">
        <v>0.69791666666666663</v>
      </c>
      <c r="R11" s="105"/>
      <c r="S11" s="53" t="s">
        <v>16</v>
      </c>
      <c r="T11" s="105" t="s">
        <v>11</v>
      </c>
      <c r="U11" s="105"/>
      <c r="V11" s="105"/>
      <c r="W11" s="105"/>
      <c r="Y11" s="105" t="s">
        <v>12</v>
      </c>
      <c r="Z11" s="105"/>
      <c r="AA11" s="105"/>
      <c r="AB11" s="105"/>
    </row>
    <row r="12" spans="1:57" x14ac:dyDescent="0.2">
      <c r="D12" s="110" t="str">
        <f>IF(N4="","",IF(N4&gt;P4,D4,I4))</f>
        <v/>
      </c>
      <c r="E12" s="111"/>
      <c r="F12" s="111"/>
      <c r="G12" s="112"/>
      <c r="I12" s="110" t="str">
        <f>IF(AD4="","",IF(AD4&gt;AF4,T4,Y4))</f>
        <v/>
      </c>
      <c r="J12" s="111"/>
      <c r="K12" s="111"/>
      <c r="L12" s="112"/>
      <c r="N12" s="59"/>
      <c r="O12" s="60" t="s">
        <v>33</v>
      </c>
      <c r="P12" s="59"/>
      <c r="T12" s="110" t="str">
        <f>IF(N7="","",IF(N7&gt;P7,D7,I7))</f>
        <v/>
      </c>
      <c r="U12" s="111"/>
      <c r="V12" s="111"/>
      <c r="W12" s="112"/>
      <c r="Y12" s="110" t="str">
        <f>IF(AD7="","",IF(AD7&gt;AF7,T7,Y7))</f>
        <v/>
      </c>
      <c r="Z12" s="111"/>
      <c r="AA12" s="111"/>
      <c r="AB12" s="112"/>
      <c r="AD12" s="59"/>
      <c r="AE12" s="60" t="s">
        <v>33</v>
      </c>
      <c r="AF12" s="59"/>
    </row>
    <row r="14" spans="1:57" ht="15" x14ac:dyDescent="0.2">
      <c r="D14" s="109" t="s">
        <v>4</v>
      </c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09"/>
      <c r="P14" s="109"/>
      <c r="Q14" s="109"/>
      <c r="R14" s="109"/>
      <c r="S14" s="109"/>
      <c r="T14" s="109"/>
      <c r="U14" s="109"/>
      <c r="V14" s="109"/>
      <c r="W14" s="109"/>
      <c r="X14" s="109"/>
      <c r="Y14" s="109"/>
      <c r="Z14" s="109"/>
      <c r="AA14" s="109"/>
      <c r="AB14" s="109"/>
    </row>
    <row r="16" spans="1:57" x14ac:dyDescent="0.2">
      <c r="A16" s="51"/>
      <c r="B16" s="51"/>
      <c r="H16" s="104">
        <v>0.71180555555555547</v>
      </c>
      <c r="I16" s="105"/>
      <c r="L16" s="116" t="s">
        <v>17</v>
      </c>
      <c r="M16" s="116"/>
      <c r="N16" s="116"/>
      <c r="O16" s="116"/>
      <c r="Q16" s="116" t="s">
        <v>18</v>
      </c>
      <c r="R16" s="116"/>
      <c r="S16" s="116"/>
      <c r="T16" s="116"/>
    </row>
    <row r="17" spans="12:24" x14ac:dyDescent="0.2">
      <c r="L17" s="113" t="str">
        <f>IF(N12="","",IF(N12&gt;P12,D12,I12))</f>
        <v/>
      </c>
      <c r="M17" s="114"/>
      <c r="N17" s="114"/>
      <c r="O17" s="115"/>
      <c r="Q17" s="113" t="str">
        <f>IF(AD12="","",IF(AD12&gt;AF12,T12,Y12))</f>
        <v/>
      </c>
      <c r="R17" s="114"/>
      <c r="S17" s="114"/>
      <c r="T17" s="115"/>
      <c r="V17" s="59">
        <v>1</v>
      </c>
      <c r="W17" s="60" t="s">
        <v>33</v>
      </c>
      <c r="X17" s="59">
        <v>2</v>
      </c>
    </row>
    <row r="19" spans="12:24" ht="15" x14ac:dyDescent="0.2">
      <c r="M19" s="109" t="s">
        <v>21</v>
      </c>
      <c r="N19" s="109"/>
      <c r="O19" s="109"/>
      <c r="P19" s="109"/>
      <c r="Q19" s="109"/>
      <c r="R19" s="109"/>
      <c r="S19" s="109"/>
    </row>
    <row r="20" spans="12:24" ht="13.5" thickBot="1" x14ac:dyDescent="0.25"/>
    <row r="21" spans="12:24" ht="12.75" customHeight="1" x14ac:dyDescent="0.2">
      <c r="M21" s="95" t="str">
        <f>IF(V17="","",IF(V17&gt;X17,L17,Q17))</f>
        <v/>
      </c>
      <c r="N21" s="96"/>
      <c r="O21" s="96"/>
      <c r="P21" s="96"/>
      <c r="Q21" s="96"/>
      <c r="R21" s="96"/>
      <c r="S21" s="97"/>
    </row>
    <row r="22" spans="12:24" ht="12.75" customHeight="1" x14ac:dyDescent="0.2">
      <c r="M22" s="98"/>
      <c r="N22" s="99"/>
      <c r="O22" s="99"/>
      <c r="P22" s="99"/>
      <c r="Q22" s="99"/>
      <c r="R22" s="99"/>
      <c r="S22" s="100"/>
    </row>
    <row r="23" spans="12:24" ht="13.5" customHeight="1" thickBot="1" x14ac:dyDescent="0.25">
      <c r="M23" s="101"/>
      <c r="N23" s="102"/>
      <c r="O23" s="102"/>
      <c r="P23" s="102"/>
      <c r="Q23" s="102"/>
      <c r="R23" s="102"/>
      <c r="S23" s="103"/>
    </row>
  </sheetData>
  <mergeCells count="40">
    <mergeCell ref="Y12:AB12"/>
    <mergeCell ref="T12:W12"/>
    <mergeCell ref="I12:L12"/>
    <mergeCell ref="D12:G12"/>
    <mergeCell ref="M19:S19"/>
    <mergeCell ref="L17:O17"/>
    <mergeCell ref="Q17:T17"/>
    <mergeCell ref="Q16:T16"/>
    <mergeCell ref="L16:O16"/>
    <mergeCell ref="D14:AB14"/>
    <mergeCell ref="D1:AB1"/>
    <mergeCell ref="D9:AB9"/>
    <mergeCell ref="A11:B11"/>
    <mergeCell ref="Y11:AB11"/>
    <mergeCell ref="T11:W11"/>
    <mergeCell ref="I11:L11"/>
    <mergeCell ref="D11:G11"/>
    <mergeCell ref="Y7:AB7"/>
    <mergeCell ref="Y6:AB6"/>
    <mergeCell ref="T6:W6"/>
    <mergeCell ref="Q11:R11"/>
    <mergeCell ref="T7:W7"/>
    <mergeCell ref="D6:G6"/>
    <mergeCell ref="Q3:R3"/>
    <mergeCell ref="T3:W3"/>
    <mergeCell ref="I6:L6"/>
    <mergeCell ref="Y3:AB3"/>
    <mergeCell ref="D4:G4"/>
    <mergeCell ref="I4:L4"/>
    <mergeCell ref="Y4:AB4"/>
    <mergeCell ref="T4:W4"/>
    <mergeCell ref="M21:S23"/>
    <mergeCell ref="A3:B3"/>
    <mergeCell ref="D3:G3"/>
    <mergeCell ref="I3:L3"/>
    <mergeCell ref="A6:B6"/>
    <mergeCell ref="H16:I16"/>
    <mergeCell ref="Q6:R6"/>
    <mergeCell ref="D7:G7"/>
    <mergeCell ref="I7:L7"/>
  </mergeCells>
  <phoneticPr fontId="4" type="noConversion"/>
  <pageMargins left="0.75" right="0.75" top="1" bottom="1" header="0.5" footer="0.5"/>
  <pageSetup paperSize="9" orientation="landscape" horizontalDpi="4294967293" verticalDpi="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7"/>
  <dimension ref="A1:BE23"/>
  <sheetViews>
    <sheetView workbookViewId="0">
      <selection activeCell="Y7" sqref="Y7:AB7"/>
    </sheetView>
  </sheetViews>
  <sheetFormatPr defaultRowHeight="12.75" x14ac:dyDescent="0.2"/>
  <cols>
    <col min="1" max="2" width="3.7109375" customWidth="1"/>
    <col min="3" max="3" width="3.7109375" style="80" customWidth="1"/>
    <col min="4" max="33" width="3.7109375" customWidth="1"/>
    <col min="49" max="49" width="3.7109375" customWidth="1"/>
    <col min="50" max="50" width="3" bestFit="1" customWidth="1"/>
    <col min="51" max="51" width="9.7109375" bestFit="1" customWidth="1"/>
    <col min="52" max="52" width="3" bestFit="1" customWidth="1"/>
    <col min="53" max="53" width="10.42578125" bestFit="1" customWidth="1"/>
    <col min="54" max="54" width="2.140625" bestFit="1" customWidth="1"/>
    <col min="55" max="55" width="10.140625" bestFit="1" customWidth="1"/>
    <col min="56" max="56" width="2.140625" bestFit="1" customWidth="1"/>
    <col min="57" max="57" width="9.7109375" bestFit="1" customWidth="1"/>
    <col min="62" max="62" width="9.42578125" bestFit="1" customWidth="1"/>
  </cols>
  <sheetData>
    <row r="1" spans="1:57" ht="15" x14ac:dyDescent="0.2">
      <c r="D1" s="109" t="s">
        <v>14</v>
      </c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W1">
        <f>Voorronde!AY1</f>
        <v>10</v>
      </c>
      <c r="AX1" s="4">
        <f ca="1">Voorronde!BJ1</f>
        <v>1</v>
      </c>
      <c r="AY1" s="4" t="str">
        <f>Voorronde!BK1</f>
        <v>Schoonhoven E1</v>
      </c>
      <c r="AZ1" s="4">
        <f ca="1">Voorronde!BL1</f>
        <v>1</v>
      </c>
      <c r="BA1" s="4" t="str">
        <f>Voorronde!BM1</f>
        <v>Schoonhoven E3</v>
      </c>
      <c r="BB1" s="4">
        <f ca="1">Voorronde!BN1</f>
        <v>1</v>
      </c>
      <c r="BC1" s="4" t="str">
        <f>Voorronde!BO1</f>
        <v>Schoonhoven E5</v>
      </c>
      <c r="BD1" s="4">
        <f ca="1">Voorronde!BP1</f>
        <v>1</v>
      </c>
      <c r="BE1" s="4" t="str">
        <f>Voorronde!BQ1</f>
        <v>Schoonhoven E7</v>
      </c>
    </row>
    <row r="2" spans="1:57" ht="14.25" x14ac:dyDescent="0.2">
      <c r="AW2">
        <f>Voorronde!AZ1</f>
        <v>10</v>
      </c>
      <c r="AX2" s="4">
        <f ca="1">Voorronde!BJ2</f>
        <v>1</v>
      </c>
      <c r="AY2" s="4" t="str">
        <f>Voorronde!BK2</f>
        <v>Schoonhoven E2</v>
      </c>
      <c r="AZ2" s="4">
        <f ca="1">Voorronde!BL2</f>
        <v>1</v>
      </c>
      <c r="BA2" s="4" t="str">
        <f>Voorronde!BM2</f>
        <v>Schoonhoven E4</v>
      </c>
      <c r="BB2" s="4">
        <f ca="1">Voorronde!BN2</f>
        <v>1</v>
      </c>
      <c r="BC2" s="4" t="str">
        <f>Voorronde!BO2</f>
        <v>Schoonhoven E6</v>
      </c>
      <c r="BD2" s="4">
        <f ca="1">Voorronde!BP2</f>
        <v>1</v>
      </c>
      <c r="BE2" s="4" t="str">
        <f>Voorronde!BQ2</f>
        <v>Schoonhoven E8</v>
      </c>
    </row>
    <row r="3" spans="1:57" ht="14.25" x14ac:dyDescent="0.2">
      <c r="A3" s="104">
        <v>0.6875</v>
      </c>
      <c r="B3" s="105"/>
      <c r="C3" s="80" t="s">
        <v>5</v>
      </c>
      <c r="D3" s="117" t="s">
        <v>69</v>
      </c>
      <c r="E3" s="105"/>
      <c r="F3" s="105"/>
      <c r="G3" s="105"/>
      <c r="I3" s="117" t="s">
        <v>70</v>
      </c>
      <c r="J3" s="105"/>
      <c r="K3" s="105"/>
      <c r="L3" s="105"/>
      <c r="Q3" s="104">
        <v>0.6875</v>
      </c>
      <c r="R3" s="105"/>
      <c r="S3" s="80" t="s">
        <v>7</v>
      </c>
      <c r="T3" s="117" t="s">
        <v>71</v>
      </c>
      <c r="U3" s="105"/>
      <c r="V3" s="105"/>
      <c r="W3" s="105"/>
      <c r="Y3" s="117" t="s">
        <v>72</v>
      </c>
      <c r="Z3" s="105"/>
      <c r="AA3" s="105"/>
      <c r="AB3" s="105"/>
      <c r="AW3">
        <f>Voorronde!BA1</f>
        <v>10</v>
      </c>
      <c r="AX3" s="4">
        <f ca="1">Voorronde!BJ3</f>
        <v>1</v>
      </c>
      <c r="AY3" s="4" t="str">
        <f>Voorronde!BK3</f>
        <v>Jodan Boys E2</v>
      </c>
      <c r="AZ3" s="4">
        <f ca="1">Voorronde!BL3</f>
        <v>1</v>
      </c>
      <c r="BA3" s="4" t="str">
        <f>Voorronde!BM3</f>
        <v>RKDEO E3</v>
      </c>
      <c r="BB3" s="4">
        <f ca="1">Voorronde!BN3</f>
        <v>1</v>
      </c>
      <c r="BC3" s="4" t="str">
        <f>Voorronde!BO3</f>
        <v>RKDEO E9</v>
      </c>
      <c r="BD3" s="4">
        <f ca="1">Voorronde!BP3</f>
        <v>1</v>
      </c>
      <c r="BE3" s="4" t="str">
        <f>Voorronde!BQ3</f>
        <v>VFC Vlaardingen E8</v>
      </c>
    </row>
    <row r="4" spans="1:57" ht="14.25" x14ac:dyDescent="0.2">
      <c r="D4" s="106" t="str">
        <f>IF(AW1=30,VLOOKUP(3,AX1:AY5,2,0),"")</f>
        <v/>
      </c>
      <c r="E4" s="107"/>
      <c r="F4" s="107"/>
      <c r="G4" s="108"/>
      <c r="H4" s="52" t="s">
        <v>0</v>
      </c>
      <c r="I4" s="106" t="str">
        <f>IF(AW3=30,VLOOKUP(4,BB1:BC5,2,0),"")</f>
        <v/>
      </c>
      <c r="J4" s="107"/>
      <c r="K4" s="107"/>
      <c r="L4" s="108"/>
      <c r="N4" s="59"/>
      <c r="O4" s="60" t="s">
        <v>33</v>
      </c>
      <c r="P4" s="59"/>
      <c r="T4" s="106" t="str">
        <f>IF(AW2=30,VLOOKUP(3,AZ1:BA5,2,0),"")</f>
        <v/>
      </c>
      <c r="U4" s="107"/>
      <c r="V4" s="107"/>
      <c r="W4" s="108"/>
      <c r="X4" s="52" t="s">
        <v>0</v>
      </c>
      <c r="Y4" s="106" t="str">
        <f>IF(AW4=30,VLOOKUP(4,BD1:BE5,2,0),"")</f>
        <v/>
      </c>
      <c r="Z4" s="107"/>
      <c r="AA4" s="107"/>
      <c r="AB4" s="108"/>
      <c r="AD4" s="59"/>
      <c r="AE4" s="60" t="s">
        <v>33</v>
      </c>
      <c r="AF4" s="59"/>
      <c r="AW4">
        <f>Voorronde!BB1</f>
        <v>10</v>
      </c>
      <c r="AX4" s="4">
        <f ca="1">Voorronde!BJ4</f>
        <v>1</v>
      </c>
      <c r="AY4" s="4" t="str">
        <f>Voorronde!BK4</f>
        <v>Alblasserdam E1</v>
      </c>
      <c r="AZ4" s="4">
        <f ca="1">Voorronde!BL4</f>
        <v>1</v>
      </c>
      <c r="BA4" s="4" t="str">
        <f>Voorronde!BM4</f>
        <v>VV GZ E3</v>
      </c>
      <c r="BB4" s="4">
        <f ca="1">Voorronde!BN4</f>
        <v>1</v>
      </c>
      <c r="BC4" s="4" t="str">
        <f>Voorronde!BO4</f>
        <v>scVictorie'04 E3</v>
      </c>
      <c r="BD4" s="4">
        <f ca="1">Voorronde!BP4</f>
        <v>1</v>
      </c>
      <c r="BE4" s="4" t="str">
        <f>Voorronde!BQ4</f>
        <v>Jodan Boys E8</v>
      </c>
    </row>
    <row r="5" spans="1:57" ht="14.25" x14ac:dyDescent="0.2">
      <c r="AX5" s="4">
        <f ca="1">Voorronde!BJ5</f>
        <v>1</v>
      </c>
      <c r="AY5" s="4" t="str">
        <f>Voorronde!BK5</f>
        <v>Excelcior ??</v>
      </c>
      <c r="AZ5" s="4">
        <f ca="1">Voorronde!BL5</f>
        <v>1</v>
      </c>
      <c r="BA5" s="4" t="str">
        <f>Voorronde!BM5</f>
        <v>Alblasserdam E3</v>
      </c>
      <c r="BB5" s="4">
        <f ca="1">Voorronde!BN5</f>
        <v>1</v>
      </c>
      <c r="BC5" s="4" t="str">
        <f>Voorronde!BO5</f>
        <v>Jodan Boys E6</v>
      </c>
      <c r="BD5" s="4">
        <f ca="1">Voorronde!BP5</f>
        <v>1</v>
      </c>
      <c r="BE5" s="4" t="str">
        <f>Voorronde!BQ5</f>
        <v>Smitshoek E10</v>
      </c>
    </row>
    <row r="6" spans="1:57" ht="14.25" x14ac:dyDescent="0.2">
      <c r="A6" s="104">
        <v>0.6875</v>
      </c>
      <c r="B6" s="104"/>
      <c r="C6" s="80" t="s">
        <v>6</v>
      </c>
      <c r="D6" s="117" t="s">
        <v>73</v>
      </c>
      <c r="E6" s="105"/>
      <c r="F6" s="105"/>
      <c r="G6" s="105"/>
      <c r="I6" s="117" t="s">
        <v>74</v>
      </c>
      <c r="J6" s="105"/>
      <c r="K6" s="105"/>
      <c r="L6" s="105"/>
      <c r="Q6" s="104">
        <v>0.6875</v>
      </c>
      <c r="R6" s="105"/>
      <c r="S6" s="80" t="s">
        <v>8</v>
      </c>
      <c r="T6" s="117" t="s">
        <v>75</v>
      </c>
      <c r="U6" s="105"/>
      <c r="V6" s="105"/>
      <c r="W6" s="105"/>
      <c r="Y6" s="117" t="s">
        <v>76</v>
      </c>
      <c r="Z6" s="105"/>
      <c r="AA6" s="105"/>
      <c r="AB6" s="105"/>
      <c r="AX6" s="4"/>
      <c r="AY6" s="4"/>
      <c r="AZ6" s="4"/>
      <c r="BA6" s="4"/>
      <c r="BB6" s="4"/>
      <c r="BC6" s="4"/>
    </row>
    <row r="7" spans="1:57" x14ac:dyDescent="0.2">
      <c r="D7" s="106" t="str">
        <f>IF(AW3=30,VLOOKUP(3,BB1:BC5,2,0),"")</f>
        <v/>
      </c>
      <c r="E7" s="107"/>
      <c r="F7" s="107"/>
      <c r="G7" s="108"/>
      <c r="I7" s="106" t="str">
        <f>IF(AW2=30,VLOOKUP(4,AZ1:BA5,2,0),"")</f>
        <v/>
      </c>
      <c r="J7" s="107"/>
      <c r="K7" s="107"/>
      <c r="L7" s="108"/>
      <c r="N7" s="59"/>
      <c r="O7" s="60" t="s">
        <v>33</v>
      </c>
      <c r="P7" s="59"/>
      <c r="T7" s="106" t="str">
        <f>IF(AW4=30,VLOOKUP(3,BD1:BE5,2,0),"")</f>
        <v/>
      </c>
      <c r="U7" s="107"/>
      <c r="V7" s="107"/>
      <c r="W7" s="108"/>
      <c r="Y7" s="106" t="str">
        <f>IF(AW1=30,VLOOKUP(4,AX1:AY5,2,0),"")</f>
        <v/>
      </c>
      <c r="Z7" s="107"/>
      <c r="AA7" s="107"/>
      <c r="AB7" s="108"/>
      <c r="AD7" s="59"/>
      <c r="AE7" s="60" t="s">
        <v>33</v>
      </c>
      <c r="AF7" s="59"/>
    </row>
    <row r="9" spans="1:57" ht="15" x14ac:dyDescent="0.2">
      <c r="D9" s="109" t="s">
        <v>13</v>
      </c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  <c r="P9" s="109"/>
      <c r="Q9" s="109"/>
      <c r="R9" s="109"/>
      <c r="S9" s="109"/>
      <c r="T9" s="109"/>
      <c r="U9" s="109"/>
      <c r="V9" s="109"/>
      <c r="W9" s="109"/>
      <c r="X9" s="109"/>
      <c r="Y9" s="109"/>
      <c r="Z9" s="109"/>
      <c r="AA9" s="109"/>
      <c r="AB9" s="109"/>
    </row>
    <row r="11" spans="1:57" x14ac:dyDescent="0.2">
      <c r="A11" s="104">
        <v>0.69791666666666663</v>
      </c>
      <c r="B11" s="105"/>
      <c r="C11" s="80" t="s">
        <v>15</v>
      </c>
      <c r="D11" s="105" t="s">
        <v>9</v>
      </c>
      <c r="E11" s="105"/>
      <c r="F11" s="105"/>
      <c r="G11" s="105"/>
      <c r="I11" s="105" t="s">
        <v>10</v>
      </c>
      <c r="J11" s="105"/>
      <c r="K11" s="105"/>
      <c r="L11" s="105"/>
      <c r="Q11" s="104">
        <v>0.69791666666666663</v>
      </c>
      <c r="R11" s="105"/>
      <c r="S11" s="80" t="s">
        <v>16</v>
      </c>
      <c r="T11" s="105" t="s">
        <v>11</v>
      </c>
      <c r="U11" s="105"/>
      <c r="V11" s="105"/>
      <c r="W11" s="105"/>
      <c r="Y11" s="105" t="s">
        <v>12</v>
      </c>
      <c r="Z11" s="105"/>
      <c r="AA11" s="105"/>
      <c r="AB11" s="105"/>
    </row>
    <row r="12" spans="1:57" x14ac:dyDescent="0.2">
      <c r="D12" s="110" t="str">
        <f>IF(N4="","",IF(N4&gt;P4,D4,I4))</f>
        <v/>
      </c>
      <c r="E12" s="111"/>
      <c r="F12" s="111"/>
      <c r="G12" s="112"/>
      <c r="I12" s="110" t="str">
        <f>IF(AD4="","",IF(AD4&gt;AF4,T4,Y4))</f>
        <v/>
      </c>
      <c r="J12" s="111"/>
      <c r="K12" s="111"/>
      <c r="L12" s="112"/>
      <c r="N12" s="59"/>
      <c r="O12" s="60" t="s">
        <v>33</v>
      </c>
      <c r="P12" s="59"/>
      <c r="T12" s="110" t="str">
        <f>IF(N7="","",IF(N7&gt;P7,D7,I7))</f>
        <v/>
      </c>
      <c r="U12" s="111"/>
      <c r="V12" s="111"/>
      <c r="W12" s="112"/>
      <c r="Y12" s="110" t="str">
        <f>IF(AD7="","",IF(AD7&gt;AF7,T7,Y7))</f>
        <v/>
      </c>
      <c r="Z12" s="111"/>
      <c r="AA12" s="111"/>
      <c r="AB12" s="112"/>
      <c r="AD12" s="59"/>
      <c r="AE12" s="60" t="s">
        <v>33</v>
      </c>
      <c r="AF12" s="59"/>
    </row>
    <row r="14" spans="1:57" ht="15" x14ac:dyDescent="0.2">
      <c r="D14" s="109" t="s">
        <v>4</v>
      </c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09"/>
      <c r="P14" s="109"/>
      <c r="Q14" s="109"/>
      <c r="R14" s="109"/>
      <c r="S14" s="109"/>
      <c r="T14" s="109"/>
      <c r="U14" s="109"/>
      <c r="V14" s="109"/>
      <c r="W14" s="109"/>
      <c r="X14" s="109"/>
      <c r="Y14" s="109"/>
      <c r="Z14" s="109"/>
      <c r="AA14" s="109"/>
      <c r="AB14" s="109"/>
    </row>
    <row r="16" spans="1:57" x14ac:dyDescent="0.2">
      <c r="A16" s="51"/>
      <c r="B16" s="51"/>
      <c r="H16" s="104">
        <v>0.71180555555555547</v>
      </c>
      <c r="I16" s="105"/>
      <c r="L16" s="116" t="s">
        <v>17</v>
      </c>
      <c r="M16" s="116"/>
      <c r="N16" s="116"/>
      <c r="O16" s="116"/>
      <c r="Q16" s="116" t="s">
        <v>18</v>
      </c>
      <c r="R16" s="116"/>
      <c r="S16" s="116"/>
      <c r="T16" s="116"/>
    </row>
    <row r="17" spans="12:24" x14ac:dyDescent="0.2">
      <c r="L17" s="113" t="str">
        <f>IF(N12="","",IF(N12&gt;P12,D12,I12))</f>
        <v/>
      </c>
      <c r="M17" s="114"/>
      <c r="N17" s="114"/>
      <c r="O17" s="115"/>
      <c r="Q17" s="113" t="str">
        <f>IF(AD12="","",IF(AD12&gt;AF12,T12,Y12))</f>
        <v/>
      </c>
      <c r="R17" s="114"/>
      <c r="S17" s="114"/>
      <c r="T17" s="115"/>
      <c r="V17" s="59">
        <v>1</v>
      </c>
      <c r="W17" s="60" t="s">
        <v>33</v>
      </c>
      <c r="X17" s="59">
        <v>2</v>
      </c>
    </row>
    <row r="19" spans="12:24" ht="15" x14ac:dyDescent="0.2">
      <c r="M19" s="109" t="s">
        <v>21</v>
      </c>
      <c r="N19" s="109"/>
      <c r="O19" s="109"/>
      <c r="P19" s="109"/>
      <c r="Q19" s="109"/>
      <c r="R19" s="109"/>
      <c r="S19" s="109"/>
    </row>
    <row r="20" spans="12:24" ht="13.5" thickBot="1" x14ac:dyDescent="0.25"/>
    <row r="21" spans="12:24" ht="12.75" customHeight="1" x14ac:dyDescent="0.2">
      <c r="M21" s="95" t="str">
        <f>IF(V17="","",IF(V17&gt;X17,L17,Q17))</f>
        <v/>
      </c>
      <c r="N21" s="96"/>
      <c r="O21" s="96"/>
      <c r="P21" s="96"/>
      <c r="Q21" s="96"/>
      <c r="R21" s="96"/>
      <c r="S21" s="97"/>
    </row>
    <row r="22" spans="12:24" ht="12.75" customHeight="1" x14ac:dyDescent="0.2">
      <c r="M22" s="98"/>
      <c r="N22" s="99"/>
      <c r="O22" s="99"/>
      <c r="P22" s="99"/>
      <c r="Q22" s="99"/>
      <c r="R22" s="99"/>
      <c r="S22" s="100"/>
    </row>
    <row r="23" spans="12:24" ht="13.5" customHeight="1" thickBot="1" x14ac:dyDescent="0.25">
      <c r="M23" s="101"/>
      <c r="N23" s="102"/>
      <c r="O23" s="102"/>
      <c r="P23" s="102"/>
      <c r="Q23" s="102"/>
      <c r="R23" s="102"/>
      <c r="S23" s="103"/>
    </row>
  </sheetData>
  <mergeCells count="40">
    <mergeCell ref="D1:AB1"/>
    <mergeCell ref="A3:B3"/>
    <mergeCell ref="D3:G3"/>
    <mergeCell ref="I3:L3"/>
    <mergeCell ref="Q3:R3"/>
    <mergeCell ref="T3:W3"/>
    <mergeCell ref="Y3:AB3"/>
    <mergeCell ref="D4:G4"/>
    <mergeCell ref="I4:L4"/>
    <mergeCell ref="T4:W4"/>
    <mergeCell ref="Y4:AB4"/>
    <mergeCell ref="A6:B6"/>
    <mergeCell ref="D6:G6"/>
    <mergeCell ref="I6:L6"/>
    <mergeCell ref="Q6:R6"/>
    <mergeCell ref="T6:W6"/>
    <mergeCell ref="Y6:AB6"/>
    <mergeCell ref="A11:B11"/>
    <mergeCell ref="D11:G11"/>
    <mergeCell ref="I11:L11"/>
    <mergeCell ref="Q11:R11"/>
    <mergeCell ref="T11:W11"/>
    <mergeCell ref="D14:AB14"/>
    <mergeCell ref="D7:G7"/>
    <mergeCell ref="I7:L7"/>
    <mergeCell ref="T7:W7"/>
    <mergeCell ref="Y7:AB7"/>
    <mergeCell ref="D9:AB9"/>
    <mergeCell ref="Y11:AB11"/>
    <mergeCell ref="D12:G12"/>
    <mergeCell ref="I12:L12"/>
    <mergeCell ref="T12:W12"/>
    <mergeCell ref="Y12:AB12"/>
    <mergeCell ref="M21:S23"/>
    <mergeCell ref="H16:I16"/>
    <mergeCell ref="L16:O16"/>
    <mergeCell ref="Q16:T16"/>
    <mergeCell ref="L17:O17"/>
    <mergeCell ref="Q17:T17"/>
    <mergeCell ref="M19:S19"/>
  </mergeCells>
  <pageMargins left="0.75" right="0.75" top="1" bottom="1" header="0.5" footer="0.5"/>
  <pageSetup paperSize="9" orientation="landscape" horizontalDpi="4294967293" verticalDpi="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3"/>
  <dimension ref="A1:P24"/>
  <sheetViews>
    <sheetView zoomScale="145" zoomScaleNormal="145" workbookViewId="0">
      <selection sqref="A1:N3"/>
    </sheetView>
  </sheetViews>
  <sheetFormatPr defaultRowHeight="12.75" x14ac:dyDescent="0.2"/>
  <cols>
    <col min="16" max="16" width="11.140625" customWidth="1"/>
  </cols>
  <sheetData>
    <row r="1" spans="1:16" ht="12.75" customHeight="1" x14ac:dyDescent="0.2">
      <c r="A1" s="131" t="s">
        <v>67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25" t="s">
        <v>55</v>
      </c>
      <c r="P1" s="126"/>
    </row>
    <row r="2" spans="1:16" ht="36" customHeight="1" x14ac:dyDescent="0.2">
      <c r="A2" s="131"/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27"/>
      <c r="P2" s="128"/>
    </row>
    <row r="3" spans="1:16" ht="36" customHeight="1" thickBot="1" x14ac:dyDescent="0.25">
      <c r="A3" s="131"/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29"/>
      <c r="P3" s="130"/>
    </row>
    <row r="4" spans="1:16" ht="15.75" x14ac:dyDescent="0.25">
      <c r="A4" s="133" t="str">
        <f>Voorronde!D12</f>
        <v>Tijd</v>
      </c>
      <c r="B4" s="133">
        <f>Voorronde!E12</f>
        <v>0</v>
      </c>
      <c r="C4" s="134" t="str">
        <f>Voorronde!G12</f>
        <v>VELD A</v>
      </c>
      <c r="D4" s="134"/>
      <c r="E4" s="134"/>
      <c r="F4" s="134"/>
      <c r="G4" s="134"/>
      <c r="H4" s="133" t="str">
        <f>Voorronde!U12</f>
        <v>Uitslag</v>
      </c>
      <c r="I4" s="133"/>
      <c r="J4" s="133"/>
      <c r="K4" s="75"/>
      <c r="L4" s="121" t="str">
        <f>Voorronde!Y12</f>
        <v>Punten</v>
      </c>
      <c r="M4" s="121"/>
      <c r="N4" s="121"/>
    </row>
    <row r="5" spans="1:16" ht="15" x14ac:dyDescent="0.25">
      <c r="A5" s="90">
        <f>Voorronde!D13</f>
        <v>0.375</v>
      </c>
      <c r="B5" s="90">
        <f>Voorronde!E13</f>
        <v>0</v>
      </c>
      <c r="C5" s="118" t="str">
        <f>Voorronde!G13</f>
        <v>Schoonhoven E1</v>
      </c>
      <c r="D5" s="119">
        <f>Voorronde!H13</f>
        <v>0</v>
      </c>
      <c r="E5" s="63" t="str">
        <f>Voorronde!M13</f>
        <v>--</v>
      </c>
      <c r="F5" s="119" t="str">
        <f>Voorronde!N13</f>
        <v>Schoonhoven E2</v>
      </c>
      <c r="G5" s="119">
        <f>Voorronde!O13</f>
        <v>0</v>
      </c>
      <c r="H5" s="64">
        <f>Voorronde!U13</f>
        <v>0</v>
      </c>
      <c r="I5" s="65" t="str">
        <f>Voorronde!V13</f>
        <v>--</v>
      </c>
      <c r="J5" s="64">
        <f>Voorronde!W13</f>
        <v>0</v>
      </c>
      <c r="L5" s="76" t="str">
        <f>Voorronde!Y13</f>
        <v/>
      </c>
      <c r="M5" s="5"/>
      <c r="N5" s="76" t="str">
        <f>Voorronde!AA13</f>
        <v/>
      </c>
    </row>
    <row r="6" spans="1:16" ht="15" x14ac:dyDescent="0.25">
      <c r="A6" s="90">
        <f>Voorronde!D14</f>
        <v>0.60277777777777775</v>
      </c>
      <c r="B6" s="90">
        <f>Voorronde!E14</f>
        <v>0</v>
      </c>
      <c r="C6" s="91" t="str">
        <f>Voorronde!G14</f>
        <v>Jodan Boys E2</v>
      </c>
      <c r="D6" s="84">
        <f>Voorronde!H14</f>
        <v>0</v>
      </c>
      <c r="E6" s="31" t="str">
        <f>Voorronde!M14</f>
        <v>--</v>
      </c>
      <c r="F6" s="84" t="str">
        <f>Voorronde!N14</f>
        <v>Alblasserdam E1</v>
      </c>
      <c r="G6" s="84">
        <f>Voorronde!O14</f>
        <v>0</v>
      </c>
      <c r="H6" s="16">
        <f>Voorronde!U14</f>
        <v>0</v>
      </c>
      <c r="I6" s="17" t="str">
        <f>Voorronde!V14</f>
        <v>--</v>
      </c>
      <c r="J6" s="16">
        <f>Voorronde!W14</f>
        <v>0</v>
      </c>
      <c r="L6" s="76" t="str">
        <f>Voorronde!Y14</f>
        <v/>
      </c>
      <c r="M6" s="5"/>
      <c r="N6" s="76" t="str">
        <f>Voorronde!AA14</f>
        <v/>
      </c>
    </row>
    <row r="7" spans="1:16" ht="15" x14ac:dyDescent="0.25">
      <c r="A7" s="90">
        <f>Voorronde!D15</f>
        <v>0.6118055555555556</v>
      </c>
      <c r="B7" s="90">
        <f>Voorronde!E15</f>
        <v>0</v>
      </c>
      <c r="C7" s="91" t="str">
        <f>Voorronde!G15</f>
        <v>Excelcior ??</v>
      </c>
      <c r="D7" s="84">
        <f>Voorronde!H15</f>
        <v>0</v>
      </c>
      <c r="E7" s="31" t="str">
        <f>Voorronde!M15</f>
        <v>--</v>
      </c>
      <c r="F7" s="84" t="str">
        <f>Voorronde!N15</f>
        <v>Schoonhoven E1</v>
      </c>
      <c r="G7" s="84">
        <f>Voorronde!O15</f>
        <v>0</v>
      </c>
      <c r="H7" s="16">
        <f>Voorronde!U15</f>
        <v>0</v>
      </c>
      <c r="I7" s="17" t="str">
        <f>Voorronde!V15</f>
        <v>--</v>
      </c>
      <c r="J7" s="16">
        <f>Voorronde!W15</f>
        <v>0</v>
      </c>
      <c r="L7" s="76" t="str">
        <f>Voorronde!Y15</f>
        <v/>
      </c>
      <c r="M7" s="5"/>
      <c r="N7" s="76" t="str">
        <f>Voorronde!AA15</f>
        <v/>
      </c>
    </row>
    <row r="8" spans="1:16" ht="15" x14ac:dyDescent="0.25">
      <c r="A8" s="90">
        <f>Voorronde!D16</f>
        <v>0.62083333333333302</v>
      </c>
      <c r="B8" s="90">
        <f>Voorronde!E16</f>
        <v>0</v>
      </c>
      <c r="C8" s="91" t="str">
        <f>Voorronde!G16</f>
        <v>Schoonhoven E2</v>
      </c>
      <c r="D8" s="84">
        <f>Voorronde!H16</f>
        <v>0</v>
      </c>
      <c r="E8" s="31" t="str">
        <f>Voorronde!M16</f>
        <v>--</v>
      </c>
      <c r="F8" s="84" t="str">
        <f>Voorronde!N16</f>
        <v>Jodan Boys E2</v>
      </c>
      <c r="G8" s="84">
        <f>Voorronde!O16</f>
        <v>0</v>
      </c>
      <c r="H8" s="16">
        <f>Voorronde!U16</f>
        <v>0</v>
      </c>
      <c r="I8" s="17" t="str">
        <f>Voorronde!V16</f>
        <v>--</v>
      </c>
      <c r="J8" s="16">
        <f>Voorronde!W16</f>
        <v>0</v>
      </c>
      <c r="L8" s="76" t="str">
        <f>Voorronde!Y16</f>
        <v/>
      </c>
      <c r="M8" s="5"/>
      <c r="N8" s="76" t="str">
        <f>Voorronde!AA16</f>
        <v/>
      </c>
    </row>
    <row r="9" spans="1:16" ht="15" x14ac:dyDescent="0.25">
      <c r="A9" s="90">
        <f>Voorronde!D17</f>
        <v>0.62986111111111098</v>
      </c>
      <c r="B9" s="90">
        <f>Voorronde!E17</f>
        <v>0</v>
      </c>
      <c r="C9" s="91" t="str">
        <f>Voorronde!G17</f>
        <v>Excelcior ??</v>
      </c>
      <c r="D9" s="84">
        <f>Voorronde!H17</f>
        <v>0</v>
      </c>
      <c r="E9" s="31" t="str">
        <f>Voorronde!M17</f>
        <v>--</v>
      </c>
      <c r="F9" s="84" t="str">
        <f>Voorronde!N17</f>
        <v>Alblasserdam E1</v>
      </c>
      <c r="G9" s="84">
        <f>Voorronde!O17</f>
        <v>0</v>
      </c>
      <c r="H9" s="16">
        <f>Voorronde!U17</f>
        <v>0</v>
      </c>
      <c r="I9" s="17" t="str">
        <f>Voorronde!V17</f>
        <v>--</v>
      </c>
      <c r="J9" s="16">
        <f>Voorronde!W17</f>
        <v>0</v>
      </c>
      <c r="L9" s="76" t="str">
        <f>Voorronde!Y17</f>
        <v/>
      </c>
      <c r="M9" s="5"/>
      <c r="N9" s="76" t="str">
        <f>Voorronde!AA17</f>
        <v/>
      </c>
    </row>
    <row r="10" spans="1:16" ht="15" x14ac:dyDescent="0.25">
      <c r="A10" s="90">
        <f>Voorronde!D18</f>
        <v>0.63888888888888895</v>
      </c>
      <c r="B10" s="90">
        <f>Voorronde!E18</f>
        <v>0</v>
      </c>
      <c r="C10" s="91" t="str">
        <f>Voorronde!G18</f>
        <v>Schoonhoven E1</v>
      </c>
      <c r="D10" s="84">
        <f>Voorronde!H18</f>
        <v>0</v>
      </c>
      <c r="E10" s="31" t="str">
        <f>Voorronde!M18</f>
        <v>--</v>
      </c>
      <c r="F10" s="84" t="str">
        <f>Voorronde!N18</f>
        <v>Jodan Boys E2</v>
      </c>
      <c r="G10" s="84">
        <f>Voorronde!O18</f>
        <v>0</v>
      </c>
      <c r="H10" s="16">
        <f>Voorronde!U18</f>
        <v>0</v>
      </c>
      <c r="I10" s="17" t="str">
        <f>Voorronde!V18</f>
        <v>--</v>
      </c>
      <c r="J10" s="16">
        <f>Voorronde!W18</f>
        <v>0</v>
      </c>
      <c r="L10" s="76" t="str">
        <f>Voorronde!Y18</f>
        <v/>
      </c>
      <c r="M10" s="5"/>
      <c r="N10" s="76" t="str">
        <f>Voorronde!AA18</f>
        <v/>
      </c>
    </row>
    <row r="11" spans="1:16" ht="15" x14ac:dyDescent="0.25">
      <c r="A11" s="90">
        <f>Voorronde!D19</f>
        <v>0.64791666666666603</v>
      </c>
      <c r="B11" s="90">
        <f>Voorronde!E19</f>
        <v>0</v>
      </c>
      <c r="C11" s="91" t="str">
        <f>Voorronde!G19</f>
        <v>Schoonhoven E2</v>
      </c>
      <c r="D11" s="84">
        <f>Voorronde!H19</f>
        <v>0</v>
      </c>
      <c r="E11" s="31" t="str">
        <f>Voorronde!M19</f>
        <v>--</v>
      </c>
      <c r="F11" s="84" t="str">
        <f>Voorronde!N19</f>
        <v>Excelcior ??</v>
      </c>
      <c r="G11" s="84">
        <f>Voorronde!O19</f>
        <v>0</v>
      </c>
      <c r="H11" s="16">
        <f>Voorronde!U19</f>
        <v>0</v>
      </c>
      <c r="I11" s="17" t="str">
        <f>Voorronde!V19</f>
        <v>--</v>
      </c>
      <c r="J11" s="16">
        <f>Voorronde!W19</f>
        <v>0</v>
      </c>
      <c r="L11" s="76" t="str">
        <f>Voorronde!Y19</f>
        <v/>
      </c>
      <c r="M11" s="5"/>
      <c r="N11" s="76" t="str">
        <f>Voorronde!AA19</f>
        <v/>
      </c>
    </row>
    <row r="12" spans="1:16" ht="15" x14ac:dyDescent="0.25">
      <c r="A12" s="90">
        <f>Voorronde!D20</f>
        <v>0.656944444444444</v>
      </c>
      <c r="B12" s="90">
        <f>Voorronde!E20</f>
        <v>0</v>
      </c>
      <c r="C12" s="91" t="str">
        <f>Voorronde!G20</f>
        <v>Alblasserdam E1</v>
      </c>
      <c r="D12" s="84">
        <f>Voorronde!H20</f>
        <v>0</v>
      </c>
      <c r="E12" s="31" t="str">
        <f>Voorronde!M20</f>
        <v>--</v>
      </c>
      <c r="F12" s="84" t="str">
        <f>Voorronde!N20</f>
        <v>Schoonhoven E1</v>
      </c>
      <c r="G12" s="84">
        <f>Voorronde!O20</f>
        <v>0</v>
      </c>
      <c r="H12" s="16">
        <f>Voorronde!U20</f>
        <v>0</v>
      </c>
      <c r="I12" s="17" t="str">
        <f>Voorronde!V20</f>
        <v>--</v>
      </c>
      <c r="J12" s="16">
        <f>Voorronde!W20</f>
        <v>0</v>
      </c>
      <c r="L12" s="76" t="str">
        <f>Voorronde!Y20</f>
        <v/>
      </c>
      <c r="M12" s="5"/>
      <c r="N12" s="76" t="str">
        <f>Voorronde!AA20</f>
        <v/>
      </c>
    </row>
    <row r="13" spans="1:16" ht="15" x14ac:dyDescent="0.25">
      <c r="A13" s="90">
        <f>Voorronde!D21</f>
        <v>0.66597222222222197</v>
      </c>
      <c r="B13" s="90">
        <f>Voorronde!E21</f>
        <v>0</v>
      </c>
      <c r="C13" s="91" t="str">
        <f>Voorronde!G21</f>
        <v>Jodan Boys E2</v>
      </c>
      <c r="D13" s="84">
        <f>Voorronde!H21</f>
        <v>0</v>
      </c>
      <c r="E13" s="31" t="str">
        <f>Voorronde!M21</f>
        <v>--</v>
      </c>
      <c r="F13" s="84" t="str">
        <f>Voorronde!N21</f>
        <v>Excelcior ??</v>
      </c>
      <c r="G13" s="84">
        <f>Voorronde!O21</f>
        <v>0</v>
      </c>
      <c r="H13" s="16">
        <f>Voorronde!U21</f>
        <v>0</v>
      </c>
      <c r="I13" s="17" t="str">
        <f>Voorronde!V21</f>
        <v>--</v>
      </c>
      <c r="J13" s="16">
        <f>Voorronde!W21</f>
        <v>0</v>
      </c>
      <c r="L13" s="76" t="str">
        <f>Voorronde!Y21</f>
        <v/>
      </c>
      <c r="M13" s="5"/>
      <c r="N13" s="76" t="str">
        <f>Voorronde!AA21</f>
        <v/>
      </c>
    </row>
    <row r="14" spans="1:16" ht="15" x14ac:dyDescent="0.25">
      <c r="A14" s="90">
        <f>Voorronde!D22</f>
        <v>0.67500000000000004</v>
      </c>
      <c r="B14" s="90">
        <f>Voorronde!E22</f>
        <v>0</v>
      </c>
      <c r="C14" s="91" t="str">
        <f>Voorronde!G22</f>
        <v>Alblasserdam E1</v>
      </c>
      <c r="D14" s="84">
        <f>Voorronde!H22</f>
        <v>0</v>
      </c>
      <c r="E14" s="31" t="str">
        <f>Voorronde!M22</f>
        <v>--</v>
      </c>
      <c r="F14" s="84" t="str">
        <f>Voorronde!N22</f>
        <v>Schoonhoven E2</v>
      </c>
      <c r="G14" s="84">
        <f>Voorronde!O22</f>
        <v>0</v>
      </c>
      <c r="H14" s="16">
        <f>Voorronde!U22</f>
        <v>0</v>
      </c>
      <c r="I14" s="17" t="str">
        <f>Voorronde!V22</f>
        <v>--</v>
      </c>
      <c r="J14" s="16">
        <f>Voorronde!W22</f>
        <v>0</v>
      </c>
      <c r="L14" s="76" t="str">
        <f>Voorronde!Y22</f>
        <v/>
      </c>
      <c r="M14" s="5"/>
      <c r="N14" s="76" t="str">
        <f>Voorronde!AA22</f>
        <v/>
      </c>
    </row>
    <row r="15" spans="1:16" ht="5.25" customHeight="1" x14ac:dyDescent="0.2"/>
    <row r="16" spans="1:16" ht="5.25" customHeight="1" x14ac:dyDescent="0.2"/>
    <row r="17" spans="1:14" ht="15" customHeight="1" x14ac:dyDescent="0.2">
      <c r="A17" s="132" t="str">
        <f>Voorronde!A3</f>
        <v>Stand</v>
      </c>
      <c r="B17" s="122" t="str">
        <f>Voorronde!B5</f>
        <v>Groep 1</v>
      </c>
      <c r="C17" s="122"/>
      <c r="D17" s="122"/>
      <c r="E17" s="122"/>
      <c r="F17" s="122"/>
      <c r="G17" s="122"/>
      <c r="H17" s="123" t="str">
        <f>Voorronde!H5</f>
        <v>V</v>
      </c>
      <c r="I17" s="123" t="str">
        <f>Voorronde!I5</f>
        <v>T</v>
      </c>
      <c r="J17" s="123" t="str">
        <f>Voorronde!J5</f>
        <v>P</v>
      </c>
      <c r="K17" s="124" t="str">
        <f>Voorronde!K3</f>
        <v>Gewonnen</v>
      </c>
      <c r="L17" s="124" t="str">
        <f>Voorronde!L3</f>
        <v>Gelijk</v>
      </c>
      <c r="M17" s="124" t="str">
        <f>Voorronde!M3</f>
        <v>Verloren</v>
      </c>
      <c r="N17" s="124" t="str">
        <f>Voorronde!N3</f>
        <v>Saldo</v>
      </c>
    </row>
    <row r="18" spans="1:14" ht="15" customHeight="1" x14ac:dyDescent="0.2">
      <c r="A18" s="132">
        <f>Voorronde!A4</f>
        <v>0</v>
      </c>
      <c r="B18" s="122"/>
      <c r="C18" s="122"/>
      <c r="D18" s="122"/>
      <c r="E18" s="122"/>
      <c r="F18" s="122"/>
      <c r="G18" s="122"/>
      <c r="H18" s="123"/>
      <c r="I18" s="123"/>
      <c r="J18" s="123"/>
      <c r="K18" s="124">
        <f>Voorronde!K4</f>
        <v>0</v>
      </c>
      <c r="L18" s="124">
        <f>Voorronde!L4</f>
        <v>0</v>
      </c>
      <c r="M18" s="124">
        <f>Voorronde!M4</f>
        <v>0</v>
      </c>
      <c r="N18" s="124">
        <f>Voorronde!N4</f>
        <v>0</v>
      </c>
    </row>
    <row r="19" spans="1:14" ht="34.5" customHeight="1" x14ac:dyDescent="0.2">
      <c r="A19" s="132">
        <f>Voorronde!A5</f>
        <v>0</v>
      </c>
      <c r="B19" s="122"/>
      <c r="C19" s="122"/>
      <c r="D19" s="122"/>
      <c r="E19" s="122"/>
      <c r="F19" s="122"/>
      <c r="G19" s="122"/>
      <c r="H19" s="123"/>
      <c r="I19" s="123"/>
      <c r="J19" s="123"/>
      <c r="K19" s="124">
        <f>Voorronde!K5</f>
        <v>0</v>
      </c>
      <c r="L19" s="124">
        <f>Voorronde!L5</f>
        <v>0</v>
      </c>
      <c r="M19" s="124">
        <f>Voorronde!M5</f>
        <v>0</v>
      </c>
      <c r="N19" s="124">
        <f>Voorronde!N5</f>
        <v>0</v>
      </c>
    </row>
    <row r="20" spans="1:14" ht="14.25" x14ac:dyDescent="0.2">
      <c r="A20" s="72">
        <f ca="1">Voorronde!A6</f>
        <v>1</v>
      </c>
      <c r="B20" s="120" t="str">
        <f>Voorronde!B6</f>
        <v>Schoonhoven E1</v>
      </c>
      <c r="C20" s="120">
        <f>Voorronde!C6</f>
        <v>0</v>
      </c>
      <c r="D20" s="120">
        <f>Voorronde!D6</f>
        <v>0</v>
      </c>
      <c r="E20" s="120">
        <f>Voorronde!E6</f>
        <v>0</v>
      </c>
      <c r="F20" s="120">
        <f>Voorronde!F6</f>
        <v>0</v>
      </c>
      <c r="G20" s="120">
        <f>Voorronde!G6</f>
        <v>0</v>
      </c>
      <c r="H20" s="64">
        <f ca="1">Voorronde!H6</f>
        <v>0</v>
      </c>
      <c r="I20" s="64">
        <f ca="1">Voorronde!I6</f>
        <v>0</v>
      </c>
      <c r="J20" s="73">
        <f ca="1">Voorronde!J6</f>
        <v>0</v>
      </c>
      <c r="K20" s="66">
        <f>Voorronde!K6</f>
        <v>0</v>
      </c>
      <c r="L20" s="66">
        <f>Voorronde!L6</f>
        <v>0</v>
      </c>
      <c r="M20" s="66">
        <f>Voorronde!M6</f>
        <v>0</v>
      </c>
      <c r="N20" s="67">
        <f ca="1">Voorronde!N6</f>
        <v>0</v>
      </c>
    </row>
    <row r="21" spans="1:14" ht="14.25" x14ac:dyDescent="0.2">
      <c r="A21" s="71">
        <f ca="1">Voorronde!A7</f>
        <v>1</v>
      </c>
      <c r="B21" s="120" t="str">
        <f>Voorronde!B7</f>
        <v>Schoonhoven E2</v>
      </c>
      <c r="C21" s="120">
        <f>Voorronde!C7</f>
        <v>0</v>
      </c>
      <c r="D21" s="120">
        <f>Voorronde!D7</f>
        <v>0</v>
      </c>
      <c r="E21" s="120">
        <f>Voorronde!E7</f>
        <v>0</v>
      </c>
      <c r="F21" s="120">
        <f>Voorronde!F7</f>
        <v>0</v>
      </c>
      <c r="G21" s="120">
        <f>Voorronde!G7</f>
        <v>0</v>
      </c>
      <c r="H21" s="16">
        <f ca="1">Voorronde!H7</f>
        <v>0</v>
      </c>
      <c r="I21" s="16">
        <f ca="1">Voorronde!I7</f>
        <v>0</v>
      </c>
      <c r="J21" s="74">
        <f ca="1">Voorronde!J7</f>
        <v>0</v>
      </c>
      <c r="K21" s="57">
        <f>Voorronde!K7</f>
        <v>0</v>
      </c>
      <c r="L21" s="57">
        <f>Voorronde!L7</f>
        <v>0</v>
      </c>
      <c r="M21" s="57">
        <f>Voorronde!M7</f>
        <v>0</v>
      </c>
      <c r="N21" s="68">
        <f ca="1">Voorronde!N7</f>
        <v>0</v>
      </c>
    </row>
    <row r="22" spans="1:14" ht="14.25" x14ac:dyDescent="0.2">
      <c r="A22" s="71">
        <f ca="1">Voorronde!A8</f>
        <v>1</v>
      </c>
      <c r="B22" s="120" t="str">
        <f>Voorronde!B8</f>
        <v>Jodan Boys E2</v>
      </c>
      <c r="C22" s="120">
        <f>Voorronde!C8</f>
        <v>0</v>
      </c>
      <c r="D22" s="120">
        <f>Voorronde!D8</f>
        <v>0</v>
      </c>
      <c r="E22" s="120">
        <f>Voorronde!E8</f>
        <v>0</v>
      </c>
      <c r="F22" s="120">
        <f>Voorronde!F8</f>
        <v>0</v>
      </c>
      <c r="G22" s="120">
        <f>Voorronde!G8</f>
        <v>0</v>
      </c>
      <c r="H22" s="16">
        <f ca="1">Voorronde!H8</f>
        <v>0</v>
      </c>
      <c r="I22" s="16">
        <f ca="1">Voorronde!I8</f>
        <v>0</v>
      </c>
      <c r="J22" s="74">
        <f ca="1">Voorronde!J8</f>
        <v>0</v>
      </c>
      <c r="K22" s="57">
        <f>Voorronde!K8</f>
        <v>0</v>
      </c>
      <c r="L22" s="57">
        <f>Voorronde!L8</f>
        <v>0</v>
      </c>
      <c r="M22" s="57">
        <f>Voorronde!M8</f>
        <v>0</v>
      </c>
      <c r="N22" s="68">
        <f ca="1">Voorronde!N8</f>
        <v>0</v>
      </c>
    </row>
    <row r="23" spans="1:14" ht="14.25" x14ac:dyDescent="0.2">
      <c r="A23" s="71">
        <f ca="1">Voorronde!A9</f>
        <v>1</v>
      </c>
      <c r="B23" s="120" t="str">
        <f>Voorronde!B9</f>
        <v>Alblasserdam E1</v>
      </c>
      <c r="C23" s="120">
        <f>Voorronde!C9</f>
        <v>0</v>
      </c>
      <c r="D23" s="120">
        <f>Voorronde!D9</f>
        <v>0</v>
      </c>
      <c r="E23" s="120">
        <f>Voorronde!E9</f>
        <v>0</v>
      </c>
      <c r="F23" s="120">
        <f>Voorronde!F9</f>
        <v>0</v>
      </c>
      <c r="G23" s="120">
        <f>Voorronde!G9</f>
        <v>0</v>
      </c>
      <c r="H23" s="16">
        <f ca="1">Voorronde!H9</f>
        <v>0</v>
      </c>
      <c r="I23" s="16">
        <f ca="1">Voorronde!I9</f>
        <v>0</v>
      </c>
      <c r="J23" s="74">
        <f ca="1">Voorronde!J9</f>
        <v>0</v>
      </c>
      <c r="K23" s="57">
        <f>Voorronde!K9</f>
        <v>0</v>
      </c>
      <c r="L23" s="57">
        <f>Voorronde!L9</f>
        <v>0</v>
      </c>
      <c r="M23" s="57">
        <f>Voorronde!M9</f>
        <v>0</v>
      </c>
      <c r="N23" s="68">
        <f ca="1">Voorronde!N9</f>
        <v>0</v>
      </c>
    </row>
    <row r="24" spans="1:14" ht="14.25" x14ac:dyDescent="0.2">
      <c r="A24" s="71">
        <f ca="1">Voorronde!A10</f>
        <v>1</v>
      </c>
      <c r="B24" s="120" t="str">
        <f>Voorronde!B10</f>
        <v>Excelcior ??</v>
      </c>
      <c r="C24" s="120">
        <f>Voorronde!C10</f>
        <v>0</v>
      </c>
      <c r="D24" s="120">
        <f>Voorronde!D10</f>
        <v>0</v>
      </c>
      <c r="E24" s="120">
        <f>Voorronde!E10</f>
        <v>0</v>
      </c>
      <c r="F24" s="120">
        <f>Voorronde!F10</f>
        <v>0</v>
      </c>
      <c r="G24" s="120">
        <f>Voorronde!G10</f>
        <v>0</v>
      </c>
      <c r="H24" s="16">
        <f ca="1">Voorronde!H10</f>
        <v>0</v>
      </c>
      <c r="I24" s="16">
        <f ca="1">Voorronde!I10</f>
        <v>0</v>
      </c>
      <c r="J24" s="74">
        <f ca="1">Voorronde!J10</f>
        <v>0</v>
      </c>
      <c r="K24" s="57">
        <f>Voorronde!K10</f>
        <v>0</v>
      </c>
      <c r="L24" s="57">
        <f>Voorronde!L10</f>
        <v>0</v>
      </c>
      <c r="M24" s="57">
        <f>Voorronde!M10</f>
        <v>0</v>
      </c>
      <c r="N24" s="68">
        <f ca="1">Voorronde!N10</f>
        <v>0</v>
      </c>
    </row>
  </sheetData>
  <mergeCells count="50">
    <mergeCell ref="O1:P3"/>
    <mergeCell ref="A1:N3"/>
    <mergeCell ref="B21:G21"/>
    <mergeCell ref="B22:G22"/>
    <mergeCell ref="B23:G23"/>
    <mergeCell ref="A17:A19"/>
    <mergeCell ref="F11:G11"/>
    <mergeCell ref="C12:D12"/>
    <mergeCell ref="F12:G12"/>
    <mergeCell ref="A4:B4"/>
    <mergeCell ref="C4:G4"/>
    <mergeCell ref="H4:J4"/>
    <mergeCell ref="C8:D8"/>
    <mergeCell ref="F8:G8"/>
    <mergeCell ref="A7:B7"/>
    <mergeCell ref="A8:B8"/>
    <mergeCell ref="B24:G24"/>
    <mergeCell ref="L4:N4"/>
    <mergeCell ref="B17:G19"/>
    <mergeCell ref="H17:H19"/>
    <mergeCell ref="I17:I19"/>
    <mergeCell ref="J17:J19"/>
    <mergeCell ref="L17:L19"/>
    <mergeCell ref="M17:M19"/>
    <mergeCell ref="N17:N19"/>
    <mergeCell ref="B20:G20"/>
    <mergeCell ref="C13:D13"/>
    <mergeCell ref="F13:G13"/>
    <mergeCell ref="K17:K19"/>
    <mergeCell ref="C10:D10"/>
    <mergeCell ref="F10:G10"/>
    <mergeCell ref="C11:D11"/>
    <mergeCell ref="A5:B5"/>
    <mergeCell ref="A6:B6"/>
    <mergeCell ref="C6:D6"/>
    <mergeCell ref="C5:D5"/>
    <mergeCell ref="F5:G5"/>
    <mergeCell ref="F6:G6"/>
    <mergeCell ref="A9:B9"/>
    <mergeCell ref="A10:B10"/>
    <mergeCell ref="C7:D7"/>
    <mergeCell ref="F7:G7"/>
    <mergeCell ref="C9:D9"/>
    <mergeCell ref="F9:G9"/>
    <mergeCell ref="C14:D14"/>
    <mergeCell ref="F14:G14"/>
    <mergeCell ref="A14:B14"/>
    <mergeCell ref="A11:B11"/>
    <mergeCell ref="A12:B12"/>
    <mergeCell ref="A13:B13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4"/>
  <dimension ref="A1:N25"/>
  <sheetViews>
    <sheetView zoomScale="145" zoomScaleNormal="145" workbookViewId="0">
      <selection activeCell="M1" sqref="M1:N3"/>
    </sheetView>
  </sheetViews>
  <sheetFormatPr defaultRowHeight="12.75" x14ac:dyDescent="0.2"/>
  <cols>
    <col min="3" max="3" width="17" bestFit="1" customWidth="1"/>
    <col min="5" max="5" width="24.85546875" customWidth="1"/>
    <col min="12" max="12" width="8" customWidth="1"/>
    <col min="14" max="14" width="10.28515625" customWidth="1"/>
  </cols>
  <sheetData>
    <row r="1" spans="1:14" ht="12.75" customHeight="1" x14ac:dyDescent="0.2">
      <c r="A1" s="131" t="s">
        <v>67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25" t="s">
        <v>55</v>
      </c>
      <c r="N1" s="126"/>
    </row>
    <row r="2" spans="1:14" ht="12.75" customHeight="1" x14ac:dyDescent="0.2">
      <c r="A2" s="131"/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27"/>
      <c r="N2" s="128"/>
    </row>
    <row r="3" spans="1:14" ht="58.5" customHeight="1" thickBot="1" x14ac:dyDescent="0.25">
      <c r="A3" s="131"/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29"/>
      <c r="N3" s="130"/>
    </row>
    <row r="4" spans="1:14" ht="15.75" x14ac:dyDescent="0.25">
      <c r="A4" s="133" t="str">
        <f>Voorronde!AC12</f>
        <v>Tijd</v>
      </c>
      <c r="B4" s="133"/>
      <c r="C4" s="134" t="str">
        <f>Voorronde!AF12</f>
        <v>VELD B</v>
      </c>
      <c r="D4" s="134"/>
      <c r="E4" s="134"/>
      <c r="F4" s="135" t="str">
        <f>Voorronde!AT12</f>
        <v>Uitslag</v>
      </c>
      <c r="G4" s="136"/>
      <c r="H4" s="137"/>
      <c r="I4" s="77"/>
      <c r="J4" s="121" t="str">
        <f>Voorronde!AX12</f>
        <v>Punten</v>
      </c>
      <c r="K4" s="121"/>
      <c r="L4" s="121"/>
    </row>
    <row r="5" spans="1:14" ht="15" x14ac:dyDescent="0.25">
      <c r="A5" s="90">
        <f>Voorronde!AC13</f>
        <v>0.59375</v>
      </c>
      <c r="B5" s="90">
        <f>Voorronde!AD13</f>
        <v>0</v>
      </c>
      <c r="C5" s="62" t="str">
        <f>Voorronde!AF13</f>
        <v>Schoonhoven E3</v>
      </c>
      <c r="D5" s="36" t="str">
        <f>Voorronde!AL13</f>
        <v>--</v>
      </c>
      <c r="E5" s="61" t="str">
        <f>Voorronde!AM13</f>
        <v>Schoonhoven E4</v>
      </c>
      <c r="F5" s="16">
        <f>Voorronde!AT13</f>
        <v>0</v>
      </c>
      <c r="G5" s="17" t="str">
        <f>Voorronde!AU13</f>
        <v>--</v>
      </c>
      <c r="H5" s="16">
        <f>Voorronde!AV13</f>
        <v>0</v>
      </c>
      <c r="I5" s="5"/>
      <c r="J5" s="76" t="str">
        <f>Voorronde!AX13</f>
        <v/>
      </c>
      <c r="K5" s="5"/>
      <c r="L5" s="76" t="str">
        <f>Voorronde!AZ13</f>
        <v/>
      </c>
    </row>
    <row r="6" spans="1:14" ht="15" x14ac:dyDescent="0.25">
      <c r="A6" s="90">
        <f>Voorronde!AC14</f>
        <v>0.60277777777777775</v>
      </c>
      <c r="B6" s="90">
        <f>Voorronde!AD14</f>
        <v>0</v>
      </c>
      <c r="C6" s="62" t="str">
        <f>Voorronde!AF14</f>
        <v>RKDEO E3</v>
      </c>
      <c r="D6" s="36" t="str">
        <f>Voorronde!AL14</f>
        <v>--</v>
      </c>
      <c r="E6" s="61" t="str">
        <f>Voorronde!AM14</f>
        <v>VV GZ E3</v>
      </c>
      <c r="F6" s="16">
        <f>Voorronde!AT14</f>
        <v>0</v>
      </c>
      <c r="G6" s="17" t="str">
        <f>Voorronde!AU14</f>
        <v>--</v>
      </c>
      <c r="H6" s="16">
        <f>Voorronde!AV14</f>
        <v>0</v>
      </c>
      <c r="I6" s="2"/>
      <c r="J6" s="76" t="str">
        <f>Voorronde!AX14</f>
        <v/>
      </c>
      <c r="K6" s="5"/>
      <c r="L6" s="76" t="str">
        <f>Voorronde!AZ14</f>
        <v/>
      </c>
    </row>
    <row r="7" spans="1:14" ht="15" x14ac:dyDescent="0.25">
      <c r="A7" s="90">
        <f>Voorronde!AC15</f>
        <v>0.61180555555555505</v>
      </c>
      <c r="B7" s="90">
        <f>Voorronde!AD15</f>
        <v>0</v>
      </c>
      <c r="C7" s="62" t="str">
        <f>Voorronde!AF15</f>
        <v>Alblasserdam E3</v>
      </c>
      <c r="D7" s="36" t="str">
        <f>Voorronde!AL15</f>
        <v>--</v>
      </c>
      <c r="E7" s="61" t="str">
        <f>Voorronde!AM15</f>
        <v>Schoonhoven E3</v>
      </c>
      <c r="F7" s="16">
        <f>Voorronde!AT15</f>
        <v>0</v>
      </c>
      <c r="G7" s="17" t="str">
        <f>Voorronde!AU15</f>
        <v>--</v>
      </c>
      <c r="H7" s="16">
        <f>Voorronde!AV15</f>
        <v>0</v>
      </c>
      <c r="I7" s="2"/>
      <c r="J7" s="76" t="str">
        <f>Voorronde!AX15</f>
        <v/>
      </c>
      <c r="K7" s="5"/>
      <c r="L7" s="76" t="str">
        <f>Voorronde!AZ15</f>
        <v/>
      </c>
    </row>
    <row r="8" spans="1:14" ht="15" x14ac:dyDescent="0.25">
      <c r="A8" s="90">
        <f>Voorronde!AC16</f>
        <v>0.62083333333333302</v>
      </c>
      <c r="B8" s="90">
        <f>Voorronde!AD16</f>
        <v>0</v>
      </c>
      <c r="C8" s="62" t="str">
        <f>Voorronde!AF16</f>
        <v>Schoonhoven E4</v>
      </c>
      <c r="D8" s="36" t="str">
        <f>Voorronde!AL16</f>
        <v>--</v>
      </c>
      <c r="E8" s="61" t="str">
        <f>Voorronde!AM16</f>
        <v>RKDEO E3</v>
      </c>
      <c r="F8" s="16">
        <f>Voorronde!AT16</f>
        <v>0</v>
      </c>
      <c r="G8" s="17" t="str">
        <f>Voorronde!AU16</f>
        <v>--</v>
      </c>
      <c r="H8" s="16">
        <f>Voorronde!AV16</f>
        <v>0</v>
      </c>
      <c r="I8" s="2"/>
      <c r="J8" s="76" t="str">
        <f>Voorronde!AX16</f>
        <v/>
      </c>
      <c r="K8" s="5"/>
      <c r="L8" s="76" t="str">
        <f>Voorronde!AZ16</f>
        <v/>
      </c>
    </row>
    <row r="9" spans="1:14" ht="15" x14ac:dyDescent="0.25">
      <c r="A9" s="90">
        <f>Voorronde!AC17</f>
        <v>0.62986111111111098</v>
      </c>
      <c r="B9" s="90">
        <f>Voorronde!AD17</f>
        <v>0</v>
      </c>
      <c r="C9" s="62" t="str">
        <f>Voorronde!AF17</f>
        <v>Alblasserdam E3</v>
      </c>
      <c r="D9" s="36" t="str">
        <f>Voorronde!AL17</f>
        <v>--</v>
      </c>
      <c r="E9" s="61" t="str">
        <f>Voorronde!AM17</f>
        <v>VV GZ E3</v>
      </c>
      <c r="F9" s="16">
        <f>Voorronde!AT17</f>
        <v>0</v>
      </c>
      <c r="G9" s="17" t="str">
        <f>Voorronde!AU17</f>
        <v>--</v>
      </c>
      <c r="H9" s="16">
        <f>Voorronde!AV17</f>
        <v>0</v>
      </c>
      <c r="I9" s="2"/>
      <c r="J9" s="76" t="str">
        <f>Voorronde!AX17</f>
        <v/>
      </c>
      <c r="K9" s="5"/>
      <c r="L9" s="76" t="str">
        <f>Voorronde!AZ17</f>
        <v/>
      </c>
    </row>
    <row r="10" spans="1:14" ht="15" x14ac:dyDescent="0.25">
      <c r="A10" s="90">
        <f>Voorronde!AC18</f>
        <v>0.63888888888888895</v>
      </c>
      <c r="B10" s="90">
        <f>Voorronde!AD18</f>
        <v>0</v>
      </c>
      <c r="C10" s="62" t="str">
        <f>Voorronde!AF18</f>
        <v>Schoonhoven E3</v>
      </c>
      <c r="D10" s="36" t="str">
        <f>Voorronde!AL18</f>
        <v>--</v>
      </c>
      <c r="E10" s="61" t="str">
        <f>Voorronde!AM18</f>
        <v>RKDEO E3</v>
      </c>
      <c r="F10" s="16">
        <f>Voorronde!AT18</f>
        <v>0</v>
      </c>
      <c r="G10" s="17" t="str">
        <f>Voorronde!AU18</f>
        <v>--</v>
      </c>
      <c r="H10" s="16">
        <f>Voorronde!AV18</f>
        <v>0</v>
      </c>
      <c r="I10" s="2"/>
      <c r="J10" s="76" t="str">
        <f>Voorronde!AX18</f>
        <v/>
      </c>
      <c r="K10" s="5"/>
      <c r="L10" s="76" t="str">
        <f>Voorronde!AZ18</f>
        <v/>
      </c>
    </row>
    <row r="11" spans="1:14" ht="15" x14ac:dyDescent="0.25">
      <c r="A11" s="90">
        <f>Voorronde!AC19</f>
        <v>0.64791666666666603</v>
      </c>
      <c r="B11" s="90">
        <f>Voorronde!AD19</f>
        <v>0</v>
      </c>
      <c r="C11" s="62" t="str">
        <f>Voorronde!AF19</f>
        <v>Schoonhoven E4</v>
      </c>
      <c r="D11" s="36" t="str">
        <f>Voorronde!AL19</f>
        <v>--</v>
      </c>
      <c r="E11" s="61" t="str">
        <f>Voorronde!AM19</f>
        <v>Alblasserdam E3</v>
      </c>
      <c r="F11" s="16">
        <f>Voorronde!AT19</f>
        <v>0</v>
      </c>
      <c r="G11" s="17" t="str">
        <f>Voorronde!AU19</f>
        <v>--</v>
      </c>
      <c r="H11" s="16">
        <f>Voorronde!AV19</f>
        <v>0</v>
      </c>
      <c r="I11" s="2"/>
      <c r="J11" s="76" t="str">
        <f>Voorronde!AX19</f>
        <v/>
      </c>
      <c r="K11" s="5"/>
      <c r="L11" s="76" t="str">
        <f>Voorronde!AZ19</f>
        <v/>
      </c>
    </row>
    <row r="12" spans="1:14" ht="15" x14ac:dyDescent="0.25">
      <c r="A12" s="90">
        <f>Voorronde!AC20</f>
        <v>0.656944444444444</v>
      </c>
      <c r="B12" s="90">
        <f>Voorronde!AD20</f>
        <v>0</v>
      </c>
      <c r="C12" s="62" t="str">
        <f>Voorronde!AF20</f>
        <v>VV GZ E3</v>
      </c>
      <c r="D12" s="36" t="str">
        <f>Voorronde!AL20</f>
        <v>--</v>
      </c>
      <c r="E12" s="61" t="str">
        <f>Voorronde!AM20</f>
        <v>Schoonhoven E3</v>
      </c>
      <c r="F12" s="16">
        <f>Voorronde!AT20</f>
        <v>0</v>
      </c>
      <c r="G12" s="17" t="str">
        <f>Voorronde!AU20</f>
        <v>--</v>
      </c>
      <c r="H12" s="16">
        <f>Voorronde!AV20</f>
        <v>0</v>
      </c>
      <c r="I12" s="2"/>
      <c r="J12" s="76" t="str">
        <f>Voorronde!AX20</f>
        <v/>
      </c>
      <c r="K12" s="5"/>
      <c r="L12" s="76" t="str">
        <f>Voorronde!AZ20</f>
        <v/>
      </c>
    </row>
    <row r="13" spans="1:14" ht="15" x14ac:dyDescent="0.25">
      <c r="A13" s="90">
        <f>Voorronde!AC21</f>
        <v>0.66597222222222197</v>
      </c>
      <c r="B13" s="90">
        <f>Voorronde!AD21</f>
        <v>0</v>
      </c>
      <c r="C13" s="62" t="str">
        <f>Voorronde!AF21</f>
        <v>RKDEO E3</v>
      </c>
      <c r="D13" s="36" t="str">
        <f>Voorronde!AL21</f>
        <v>--</v>
      </c>
      <c r="E13" s="61" t="str">
        <f>Voorronde!AM21</f>
        <v>Alblasserdam E3</v>
      </c>
      <c r="F13" s="16">
        <f>Voorronde!AT21</f>
        <v>0</v>
      </c>
      <c r="G13" s="17" t="str">
        <f>Voorronde!AU21</f>
        <v>--</v>
      </c>
      <c r="H13" s="16">
        <f>Voorronde!AV21</f>
        <v>0</v>
      </c>
      <c r="I13" s="2"/>
      <c r="J13" s="76" t="str">
        <f>Voorronde!AX21</f>
        <v/>
      </c>
      <c r="K13" s="5"/>
      <c r="L13" s="76" t="str">
        <f>Voorronde!AZ21</f>
        <v/>
      </c>
    </row>
    <row r="14" spans="1:14" ht="15" x14ac:dyDescent="0.25">
      <c r="A14" s="90">
        <f>Voorronde!AC22</f>
        <v>0.67500000000000004</v>
      </c>
      <c r="B14" s="90">
        <f>Voorronde!AD22</f>
        <v>0</v>
      </c>
      <c r="C14" s="62" t="str">
        <f>Voorronde!AF22</f>
        <v>VV GZ E3</v>
      </c>
      <c r="D14" s="36" t="str">
        <f>Voorronde!AL22</f>
        <v>--</v>
      </c>
      <c r="E14" s="61" t="str">
        <f>Voorronde!AM22</f>
        <v>Schoonhoven E4</v>
      </c>
      <c r="F14" s="16">
        <f>Voorronde!AT22</f>
        <v>0</v>
      </c>
      <c r="G14" s="17" t="str">
        <f>Voorronde!AU22</f>
        <v>--</v>
      </c>
      <c r="H14" s="16">
        <f>Voorronde!AV22</f>
        <v>0</v>
      </c>
      <c r="I14" s="2"/>
      <c r="J14" s="76" t="str">
        <f>Voorronde!AX22</f>
        <v/>
      </c>
      <c r="K14" s="5"/>
      <c r="L14" s="76" t="str">
        <f>Voorronde!AZ22</f>
        <v/>
      </c>
    </row>
    <row r="16" spans="1:14" ht="15" customHeight="1" x14ac:dyDescent="0.2"/>
    <row r="17" spans="1:12" ht="2.25" customHeight="1" x14ac:dyDescent="0.2"/>
    <row r="18" spans="1:12" x14ac:dyDescent="0.2">
      <c r="A18" s="124" t="str">
        <f>Voorronde!O3</f>
        <v>Stand</v>
      </c>
      <c r="B18" s="122" t="str">
        <f>Voorronde!P5</f>
        <v>Groep 2</v>
      </c>
      <c r="C18" s="122"/>
      <c r="D18" s="122"/>
      <c r="E18" s="122"/>
      <c r="F18" s="123" t="str">
        <f>Voorronde!W5</f>
        <v>V</v>
      </c>
      <c r="G18" s="123" t="str">
        <f>Voorronde!X5</f>
        <v>T</v>
      </c>
      <c r="H18" s="123" t="str">
        <f>Voorronde!Y5</f>
        <v>P</v>
      </c>
      <c r="I18" s="124" t="str">
        <f>Voorronde!Z3</f>
        <v>Gewonnen</v>
      </c>
      <c r="J18" s="124" t="str">
        <f>Voorronde!AA3</f>
        <v>Gelijk</v>
      </c>
      <c r="K18" s="124" t="str">
        <f>Voorronde!AB3</f>
        <v>Verloren</v>
      </c>
      <c r="L18" s="124" t="str">
        <f>Voorronde!AC3</f>
        <v>Saldo</v>
      </c>
    </row>
    <row r="19" spans="1:12" x14ac:dyDescent="0.2">
      <c r="A19" s="124">
        <f>Voorronde!O4</f>
        <v>0</v>
      </c>
      <c r="B19" s="122"/>
      <c r="C19" s="122"/>
      <c r="D19" s="122"/>
      <c r="E19" s="122"/>
      <c r="F19" s="123"/>
      <c r="G19" s="123"/>
      <c r="H19" s="123"/>
      <c r="I19" s="124">
        <f>Voorronde!Z4</f>
        <v>0</v>
      </c>
      <c r="J19" s="124">
        <f>Voorronde!AA4</f>
        <v>0</v>
      </c>
      <c r="K19" s="124">
        <f>Voorronde!AB4</f>
        <v>0</v>
      </c>
      <c r="L19" s="124">
        <f>Voorronde!AC4</f>
        <v>0</v>
      </c>
    </row>
    <row r="20" spans="1:12" ht="36.75" customHeight="1" x14ac:dyDescent="0.2">
      <c r="A20" s="124">
        <f>Voorronde!O5</f>
        <v>0</v>
      </c>
      <c r="B20" s="122"/>
      <c r="C20" s="122"/>
      <c r="D20" s="122"/>
      <c r="E20" s="122"/>
      <c r="F20" s="123"/>
      <c r="G20" s="123"/>
      <c r="H20" s="123"/>
      <c r="I20" s="124">
        <f>Voorronde!Z5</f>
        <v>0</v>
      </c>
      <c r="J20" s="124">
        <f>Voorronde!AA5</f>
        <v>0</v>
      </c>
      <c r="K20" s="124">
        <f>Voorronde!AB5</f>
        <v>0</v>
      </c>
      <c r="L20" s="124">
        <f>Voorronde!AC5</f>
        <v>0</v>
      </c>
    </row>
    <row r="21" spans="1:12" ht="14.25" x14ac:dyDescent="0.2">
      <c r="A21" s="72">
        <f ca="1">Voorronde!O6</f>
        <v>1</v>
      </c>
      <c r="B21" s="120" t="str">
        <f>Voorronde!P6</f>
        <v>Schoonhoven E3</v>
      </c>
      <c r="C21" s="120"/>
      <c r="D21" s="120"/>
      <c r="E21" s="120"/>
      <c r="F21" s="64">
        <f ca="1">Voorronde!W6</f>
        <v>0</v>
      </c>
      <c r="G21" s="64">
        <f ca="1">Voorronde!X6</f>
        <v>0</v>
      </c>
      <c r="H21" s="73">
        <f ca="1">Voorronde!Y6</f>
        <v>0</v>
      </c>
      <c r="I21" s="66">
        <f>Voorronde!Z6</f>
        <v>0</v>
      </c>
      <c r="J21" s="66">
        <f>Voorronde!AA6</f>
        <v>0</v>
      </c>
      <c r="K21" s="66">
        <f>Voorronde!AB6</f>
        <v>0</v>
      </c>
      <c r="L21" s="67">
        <f ca="1">Voorronde!AC6</f>
        <v>0</v>
      </c>
    </row>
    <row r="22" spans="1:12" ht="14.25" x14ac:dyDescent="0.2">
      <c r="A22" s="71">
        <f ca="1">Voorronde!O7</f>
        <v>1</v>
      </c>
      <c r="B22" s="120" t="str">
        <f>Voorronde!P7</f>
        <v>Schoonhoven E4</v>
      </c>
      <c r="C22" s="120"/>
      <c r="D22" s="120"/>
      <c r="E22" s="120"/>
      <c r="F22" s="16">
        <f ca="1">Voorronde!W7</f>
        <v>0</v>
      </c>
      <c r="G22" s="16">
        <f ca="1">Voorronde!X7</f>
        <v>0</v>
      </c>
      <c r="H22" s="74">
        <f ca="1">Voorronde!Y7</f>
        <v>0</v>
      </c>
      <c r="I22" s="57">
        <f>Voorronde!Z7</f>
        <v>0</v>
      </c>
      <c r="J22" s="57">
        <f>Voorronde!AA7</f>
        <v>0</v>
      </c>
      <c r="K22" s="57">
        <f>Voorronde!AB7</f>
        <v>0</v>
      </c>
      <c r="L22" s="68">
        <f ca="1">Voorronde!AC7</f>
        <v>0</v>
      </c>
    </row>
    <row r="23" spans="1:12" ht="14.25" x14ac:dyDescent="0.2">
      <c r="A23" s="71">
        <f ca="1">Voorronde!O8</f>
        <v>1</v>
      </c>
      <c r="B23" s="120" t="str">
        <f>Voorronde!P8</f>
        <v>RKDEO E3</v>
      </c>
      <c r="C23" s="120"/>
      <c r="D23" s="120"/>
      <c r="E23" s="120"/>
      <c r="F23" s="16">
        <f ca="1">Voorronde!W8</f>
        <v>0</v>
      </c>
      <c r="G23" s="16">
        <f ca="1">Voorronde!X8</f>
        <v>0</v>
      </c>
      <c r="H23" s="74">
        <f ca="1">Voorronde!Y8</f>
        <v>0</v>
      </c>
      <c r="I23" s="57">
        <f>Voorronde!Z8</f>
        <v>0</v>
      </c>
      <c r="J23" s="57">
        <f>Voorronde!AA8</f>
        <v>0</v>
      </c>
      <c r="K23" s="57">
        <f>Voorronde!AB8</f>
        <v>0</v>
      </c>
      <c r="L23" s="68">
        <f ca="1">Voorronde!AC8</f>
        <v>0</v>
      </c>
    </row>
    <row r="24" spans="1:12" ht="14.25" x14ac:dyDescent="0.2">
      <c r="A24" s="71">
        <f ca="1">Voorronde!O9</f>
        <v>1</v>
      </c>
      <c r="B24" s="120" t="str">
        <f>Voorronde!P9</f>
        <v>VV GZ E3</v>
      </c>
      <c r="C24" s="120"/>
      <c r="D24" s="120"/>
      <c r="E24" s="120"/>
      <c r="F24" s="16">
        <f ca="1">Voorronde!W9</f>
        <v>0</v>
      </c>
      <c r="G24" s="16">
        <f ca="1">Voorronde!X9</f>
        <v>0</v>
      </c>
      <c r="H24" s="74">
        <f ca="1">Voorronde!Y9</f>
        <v>0</v>
      </c>
      <c r="I24" s="57">
        <f>Voorronde!Z9</f>
        <v>0</v>
      </c>
      <c r="J24" s="57">
        <f>Voorronde!AA9</f>
        <v>0</v>
      </c>
      <c r="K24" s="57">
        <f>Voorronde!AB9</f>
        <v>0</v>
      </c>
      <c r="L24" s="68">
        <f ca="1">Voorronde!AC9</f>
        <v>0</v>
      </c>
    </row>
    <row r="25" spans="1:12" ht="14.25" x14ac:dyDescent="0.2">
      <c r="A25" s="71">
        <f ca="1">Voorronde!O10</f>
        <v>1</v>
      </c>
      <c r="B25" s="120" t="str">
        <f>Voorronde!P10</f>
        <v>Alblasserdam E3</v>
      </c>
      <c r="C25" s="120"/>
      <c r="D25" s="120"/>
      <c r="E25" s="120"/>
      <c r="F25" s="16">
        <f ca="1">Voorronde!W10</f>
        <v>0</v>
      </c>
      <c r="G25" s="16">
        <f ca="1">Voorronde!X10</f>
        <v>0</v>
      </c>
      <c r="H25" s="74">
        <f ca="1">Voorronde!Y10</f>
        <v>0</v>
      </c>
      <c r="I25" s="57">
        <f>Voorronde!Z10</f>
        <v>0</v>
      </c>
      <c r="J25" s="57">
        <f>Voorronde!AA10</f>
        <v>0</v>
      </c>
      <c r="K25" s="57">
        <f>Voorronde!AB10</f>
        <v>0</v>
      </c>
      <c r="L25" s="68">
        <f ca="1">Voorronde!AC10</f>
        <v>0</v>
      </c>
    </row>
  </sheetData>
  <mergeCells count="30">
    <mergeCell ref="L18:L20"/>
    <mergeCell ref="M1:N3"/>
    <mergeCell ref="B21:E21"/>
    <mergeCell ref="B22:E22"/>
    <mergeCell ref="B23:E23"/>
    <mergeCell ref="A1:L3"/>
    <mergeCell ref="F4:H4"/>
    <mergeCell ref="J4:L4"/>
    <mergeCell ref="A13:B13"/>
    <mergeCell ref="A14:B14"/>
    <mergeCell ref="A4:B4"/>
    <mergeCell ref="C4:E4"/>
    <mergeCell ref="A10:B10"/>
    <mergeCell ref="A11:B11"/>
    <mergeCell ref="A12:B12"/>
    <mergeCell ref="A7:B7"/>
    <mergeCell ref="I18:I20"/>
    <mergeCell ref="J18:J20"/>
    <mergeCell ref="K18:K20"/>
    <mergeCell ref="H18:H20"/>
    <mergeCell ref="B25:E25"/>
    <mergeCell ref="B18:E20"/>
    <mergeCell ref="F18:F20"/>
    <mergeCell ref="G18:G20"/>
    <mergeCell ref="B24:E24"/>
    <mergeCell ref="A8:B8"/>
    <mergeCell ref="A9:B9"/>
    <mergeCell ref="A5:B5"/>
    <mergeCell ref="A6:B6"/>
    <mergeCell ref="A18:A20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5"/>
  <dimension ref="A1:N24"/>
  <sheetViews>
    <sheetView zoomScale="145" zoomScaleNormal="145" workbookViewId="0">
      <selection activeCell="J5" sqref="J5"/>
    </sheetView>
  </sheetViews>
  <sheetFormatPr defaultRowHeight="12.75" x14ac:dyDescent="0.2"/>
  <cols>
    <col min="3" max="3" width="21.42578125" customWidth="1"/>
    <col min="4" max="4" width="6.85546875" customWidth="1"/>
    <col min="5" max="5" width="17.85546875" customWidth="1"/>
    <col min="6" max="6" width="6.85546875" customWidth="1"/>
    <col min="7" max="7" width="6.42578125" customWidth="1"/>
    <col min="14" max="14" width="10.5703125" customWidth="1"/>
  </cols>
  <sheetData>
    <row r="1" spans="1:14" ht="12.75" customHeight="1" x14ac:dyDescent="0.2">
      <c r="A1" s="131" t="s">
        <v>67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25" t="s">
        <v>55</v>
      </c>
      <c r="N1" s="126"/>
    </row>
    <row r="2" spans="1:14" ht="12.75" customHeight="1" x14ac:dyDescent="0.2">
      <c r="A2" s="131"/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27"/>
      <c r="N2" s="128"/>
    </row>
    <row r="3" spans="1:14" ht="52.5" customHeight="1" thickBot="1" x14ac:dyDescent="0.25">
      <c r="A3" s="131"/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29"/>
      <c r="N3" s="130"/>
    </row>
    <row r="4" spans="1:14" ht="15.75" x14ac:dyDescent="0.25">
      <c r="A4" s="133" t="str">
        <f>Voorronde!D24</f>
        <v>Tijd</v>
      </c>
      <c r="B4" s="133">
        <f>Voorronde!E24</f>
        <v>0</v>
      </c>
      <c r="C4" s="134" t="str">
        <f>Voorronde!G24</f>
        <v>VELD C</v>
      </c>
      <c r="D4" s="134"/>
      <c r="E4" s="134"/>
      <c r="F4" s="135" t="str">
        <f>Voorronde!U24</f>
        <v>Uitslag</v>
      </c>
      <c r="G4" s="136">
        <f>Voorronde!V24</f>
        <v>0</v>
      </c>
      <c r="H4" s="137">
        <f>Voorronde!W24</f>
        <v>0</v>
      </c>
      <c r="I4" s="77"/>
      <c r="J4" s="121" t="str">
        <f>Voorronde!Y24</f>
        <v>Punten</v>
      </c>
      <c r="K4" s="121"/>
      <c r="L4" s="121"/>
    </row>
    <row r="5" spans="1:14" ht="15" x14ac:dyDescent="0.25">
      <c r="A5" s="90">
        <f>Voorronde!D25</f>
        <v>0.59375</v>
      </c>
      <c r="B5" s="90">
        <f>Voorronde!E25</f>
        <v>0</v>
      </c>
      <c r="C5" s="69" t="str">
        <f>Voorronde!G25</f>
        <v>Schoonhoven E5</v>
      </c>
      <c r="D5" s="31" t="str">
        <f>Voorronde!M25</f>
        <v>--</v>
      </c>
      <c r="E5" s="70" t="str">
        <f>Voorronde!N25</f>
        <v>Schoonhoven E6</v>
      </c>
      <c r="F5" s="16">
        <f>Voorronde!U25</f>
        <v>0</v>
      </c>
      <c r="G5" s="17" t="str">
        <f>Voorronde!V25</f>
        <v>--</v>
      </c>
      <c r="H5" s="16">
        <f>Voorronde!W25</f>
        <v>0</v>
      </c>
      <c r="I5" s="5"/>
      <c r="J5" s="76" t="str">
        <f>Voorronde!Y25</f>
        <v/>
      </c>
      <c r="K5" s="5"/>
      <c r="L5" s="76" t="str">
        <f>Voorronde!AA25</f>
        <v/>
      </c>
    </row>
    <row r="6" spans="1:14" ht="15" x14ac:dyDescent="0.25">
      <c r="A6" s="90">
        <f>Voorronde!D26</f>
        <v>0.60277777777777775</v>
      </c>
      <c r="B6" s="90">
        <f>Voorronde!E26</f>
        <v>0</v>
      </c>
      <c r="C6" s="69" t="str">
        <f>Voorronde!G26</f>
        <v>RKDEO E9</v>
      </c>
      <c r="D6" s="31" t="str">
        <f>Voorronde!M26</f>
        <v>--</v>
      </c>
      <c r="E6" s="70" t="str">
        <f>Voorronde!N26</f>
        <v>scVictorie'04 E3</v>
      </c>
      <c r="F6" s="16">
        <f>Voorronde!U26</f>
        <v>0</v>
      </c>
      <c r="G6" s="17" t="str">
        <f>Voorronde!V26</f>
        <v>--</v>
      </c>
      <c r="H6" s="16">
        <f>Voorronde!W26</f>
        <v>0</v>
      </c>
      <c r="I6" s="2"/>
      <c r="J6" s="76" t="str">
        <f>Voorronde!Y26</f>
        <v/>
      </c>
      <c r="K6" s="5"/>
      <c r="L6" s="76" t="str">
        <f>Voorronde!AA26</f>
        <v/>
      </c>
    </row>
    <row r="7" spans="1:14" ht="15" x14ac:dyDescent="0.25">
      <c r="A7" s="90">
        <f>Voorronde!D27</f>
        <v>0.6118055555555556</v>
      </c>
      <c r="B7" s="90">
        <f>Voorronde!E27</f>
        <v>0</v>
      </c>
      <c r="C7" s="69" t="str">
        <f>Voorronde!G27</f>
        <v>Jodan Boys E6</v>
      </c>
      <c r="D7" s="31" t="str">
        <f>Voorronde!M27</f>
        <v>--</v>
      </c>
      <c r="E7" s="70" t="str">
        <f>Voorronde!N27</f>
        <v>Schoonhoven E5</v>
      </c>
      <c r="F7" s="16">
        <f>Voorronde!U27</f>
        <v>0</v>
      </c>
      <c r="G7" s="17" t="str">
        <f>Voorronde!V27</f>
        <v>--</v>
      </c>
      <c r="H7" s="16">
        <f>Voorronde!W27</f>
        <v>0</v>
      </c>
      <c r="I7" s="2"/>
      <c r="J7" s="76" t="str">
        <f>Voorronde!Y27</f>
        <v/>
      </c>
      <c r="K7" s="5"/>
      <c r="L7" s="76" t="str">
        <f>Voorronde!AA27</f>
        <v/>
      </c>
    </row>
    <row r="8" spans="1:14" ht="15" x14ac:dyDescent="0.25">
      <c r="A8" s="90">
        <f>Voorronde!D28</f>
        <v>0.62083333333333302</v>
      </c>
      <c r="B8" s="90">
        <f>Voorronde!E28</f>
        <v>0</v>
      </c>
      <c r="C8" s="69" t="str">
        <f>Voorronde!G28</f>
        <v>Schoonhoven E6</v>
      </c>
      <c r="D8" s="31" t="str">
        <f>Voorronde!M28</f>
        <v>--</v>
      </c>
      <c r="E8" s="70" t="str">
        <f>Voorronde!N28</f>
        <v>RKDEO E9</v>
      </c>
      <c r="F8" s="16">
        <f>Voorronde!U28</f>
        <v>0</v>
      </c>
      <c r="G8" s="17" t="str">
        <f>Voorronde!V28</f>
        <v>--</v>
      </c>
      <c r="H8" s="16">
        <f>Voorronde!W28</f>
        <v>0</v>
      </c>
      <c r="I8" s="2"/>
      <c r="J8" s="76" t="str">
        <f>Voorronde!Y28</f>
        <v/>
      </c>
      <c r="K8" s="5"/>
      <c r="L8" s="76" t="str">
        <f>Voorronde!AA28</f>
        <v/>
      </c>
    </row>
    <row r="9" spans="1:14" ht="15" x14ac:dyDescent="0.25">
      <c r="A9" s="90">
        <f>Voorronde!D29</f>
        <v>0.62986111111111098</v>
      </c>
      <c r="B9" s="90">
        <f>Voorronde!E29</f>
        <v>0</v>
      </c>
      <c r="C9" s="69" t="str">
        <f>Voorronde!G29</f>
        <v>Jodan Boys E6</v>
      </c>
      <c r="D9" s="31" t="str">
        <f>Voorronde!M29</f>
        <v>--</v>
      </c>
      <c r="E9" s="70" t="str">
        <f>Voorronde!N29</f>
        <v>scVictorie'04 E3</v>
      </c>
      <c r="F9" s="16">
        <f>Voorronde!U29</f>
        <v>0</v>
      </c>
      <c r="G9" s="17" t="str">
        <f>Voorronde!V29</f>
        <v>--</v>
      </c>
      <c r="H9" s="16">
        <f>Voorronde!W29</f>
        <v>0</v>
      </c>
      <c r="I9" s="2"/>
      <c r="J9" s="76" t="str">
        <f>Voorronde!Y29</f>
        <v/>
      </c>
      <c r="K9" s="5"/>
      <c r="L9" s="76" t="str">
        <f>Voorronde!AA29</f>
        <v/>
      </c>
    </row>
    <row r="10" spans="1:14" ht="15" x14ac:dyDescent="0.25">
      <c r="A10" s="90">
        <f>Voorronde!D30</f>
        <v>0.63888888888888895</v>
      </c>
      <c r="B10" s="90">
        <f>Voorronde!E30</f>
        <v>0</v>
      </c>
      <c r="C10" s="69" t="str">
        <f>Voorronde!G30</f>
        <v>Schoonhoven E5</v>
      </c>
      <c r="D10" s="31" t="str">
        <f>Voorronde!M30</f>
        <v>--</v>
      </c>
      <c r="E10" s="70" t="str">
        <f>Voorronde!N30</f>
        <v>RKDEO E9</v>
      </c>
      <c r="F10" s="16">
        <f>Voorronde!U30</f>
        <v>0</v>
      </c>
      <c r="G10" s="17" t="str">
        <f>Voorronde!V30</f>
        <v>--</v>
      </c>
      <c r="H10" s="16">
        <f>Voorronde!W30</f>
        <v>0</v>
      </c>
      <c r="I10" s="2"/>
      <c r="J10" s="76" t="str">
        <f>Voorronde!Y30</f>
        <v/>
      </c>
      <c r="K10" s="5"/>
      <c r="L10" s="76" t="str">
        <f>Voorronde!AA30</f>
        <v/>
      </c>
    </row>
    <row r="11" spans="1:14" ht="15" x14ac:dyDescent="0.25">
      <c r="A11" s="90">
        <f>Voorronde!D31</f>
        <v>0.64791666666666603</v>
      </c>
      <c r="B11" s="90">
        <f>Voorronde!E31</f>
        <v>0</v>
      </c>
      <c r="C11" s="69" t="str">
        <f>Voorronde!G31</f>
        <v>Schoonhoven E6</v>
      </c>
      <c r="D11" s="31" t="str">
        <f>Voorronde!M31</f>
        <v>--</v>
      </c>
      <c r="E11" s="70" t="str">
        <f>Voorronde!N31</f>
        <v>Jodan Boys E6</v>
      </c>
      <c r="F11" s="16">
        <f>Voorronde!U31</f>
        <v>0</v>
      </c>
      <c r="G11" s="17" t="str">
        <f>Voorronde!V31</f>
        <v>--</v>
      </c>
      <c r="H11" s="16">
        <f>Voorronde!W31</f>
        <v>0</v>
      </c>
      <c r="I11" s="2"/>
      <c r="J11" s="76" t="str">
        <f>Voorronde!Y31</f>
        <v/>
      </c>
      <c r="K11" s="5"/>
      <c r="L11" s="76" t="str">
        <f>Voorronde!AA31</f>
        <v/>
      </c>
    </row>
    <row r="12" spans="1:14" ht="15" x14ac:dyDescent="0.25">
      <c r="A12" s="90">
        <f>Voorronde!D32</f>
        <v>0.656944444444444</v>
      </c>
      <c r="B12" s="90">
        <f>Voorronde!E32</f>
        <v>0</v>
      </c>
      <c r="C12" s="69" t="str">
        <f>Voorronde!G32</f>
        <v>scVictorie'04 E3</v>
      </c>
      <c r="D12" s="31" t="str">
        <f>Voorronde!M32</f>
        <v>--</v>
      </c>
      <c r="E12" s="70" t="str">
        <f>Voorronde!N32</f>
        <v>Schoonhoven E5</v>
      </c>
      <c r="F12" s="16">
        <f>Voorronde!U32</f>
        <v>0</v>
      </c>
      <c r="G12" s="17" t="str">
        <f>Voorronde!V32</f>
        <v>--</v>
      </c>
      <c r="H12" s="16">
        <f>Voorronde!W32</f>
        <v>0</v>
      </c>
      <c r="I12" s="2"/>
      <c r="J12" s="76" t="str">
        <f>Voorronde!Y32</f>
        <v/>
      </c>
      <c r="K12" s="5"/>
      <c r="L12" s="76" t="str">
        <f>Voorronde!AA32</f>
        <v/>
      </c>
    </row>
    <row r="13" spans="1:14" ht="15" x14ac:dyDescent="0.25">
      <c r="A13" s="90">
        <f>Voorronde!D33</f>
        <v>0.66597222222222197</v>
      </c>
      <c r="B13" s="90">
        <f>Voorronde!E33</f>
        <v>0</v>
      </c>
      <c r="C13" s="69" t="str">
        <f>Voorronde!G33</f>
        <v>RKDEO E9</v>
      </c>
      <c r="D13" s="31" t="str">
        <f>Voorronde!M33</f>
        <v>--</v>
      </c>
      <c r="E13" s="70" t="str">
        <f>Voorronde!N33</f>
        <v>Jodan Boys E6</v>
      </c>
      <c r="F13" s="16">
        <f>Voorronde!U33</f>
        <v>0</v>
      </c>
      <c r="G13" s="17" t="str">
        <f>Voorronde!V33</f>
        <v>--</v>
      </c>
      <c r="H13" s="16">
        <f>Voorronde!W33</f>
        <v>0</v>
      </c>
      <c r="I13" s="2"/>
      <c r="J13" s="76" t="str">
        <f>Voorronde!Y33</f>
        <v/>
      </c>
      <c r="K13" s="5"/>
      <c r="L13" s="76" t="str">
        <f>Voorronde!AA33</f>
        <v/>
      </c>
    </row>
    <row r="14" spans="1:14" ht="15" x14ac:dyDescent="0.25">
      <c r="A14" s="90">
        <f>Voorronde!D34</f>
        <v>0.67500000000000004</v>
      </c>
      <c r="B14" s="90">
        <f>Voorronde!E34</f>
        <v>0</v>
      </c>
      <c r="C14" s="69" t="str">
        <f>Voorronde!G34</f>
        <v>scVictorie'04 E3</v>
      </c>
      <c r="D14" s="31" t="str">
        <f>Voorronde!M34</f>
        <v>--</v>
      </c>
      <c r="E14" s="70" t="str">
        <f>Voorronde!N34</f>
        <v>Schoonhoven E6</v>
      </c>
      <c r="F14" s="16">
        <f>Voorronde!U34</f>
        <v>0</v>
      </c>
      <c r="G14" s="17" t="str">
        <f>Voorronde!V34</f>
        <v>--</v>
      </c>
      <c r="H14" s="16">
        <f>Voorronde!W34</f>
        <v>0</v>
      </c>
      <c r="I14" s="2"/>
      <c r="J14" s="76" t="str">
        <f>Voorronde!Y34</f>
        <v/>
      </c>
      <c r="K14" s="5"/>
      <c r="L14" s="76" t="str">
        <f>Voorronde!AA34</f>
        <v/>
      </c>
    </row>
    <row r="17" spans="1:12" ht="15" customHeight="1" x14ac:dyDescent="0.2">
      <c r="A17" s="150" t="str">
        <f>Voorronde!AD3</f>
        <v>Stand</v>
      </c>
      <c r="B17" s="141" t="str">
        <f>Voorronde!AE5</f>
        <v>Groep 3</v>
      </c>
      <c r="C17" s="142"/>
      <c r="D17" s="142"/>
      <c r="E17" s="143"/>
      <c r="F17" s="153" t="str">
        <f>Voorronde!AK5</f>
        <v>V</v>
      </c>
      <c r="G17" s="153" t="str">
        <f>Voorronde!AL5</f>
        <v>T</v>
      </c>
      <c r="H17" s="153" t="str">
        <f>Voorronde!AM5</f>
        <v>P</v>
      </c>
      <c r="I17" s="150" t="str">
        <f>Voorronde!AN3</f>
        <v>Gewonnen</v>
      </c>
      <c r="J17" s="150" t="str">
        <f>Voorronde!AO3</f>
        <v>Gelijk</v>
      </c>
      <c r="K17" s="150" t="str">
        <f>Voorronde!AP3</f>
        <v>Verloren</v>
      </c>
      <c r="L17" s="150" t="str">
        <f>Voorronde!AQ3</f>
        <v>Saldo</v>
      </c>
    </row>
    <row r="18" spans="1:12" ht="15" customHeight="1" x14ac:dyDescent="0.2">
      <c r="A18" s="151">
        <f>Voorronde!AD4</f>
        <v>0</v>
      </c>
      <c r="B18" s="144"/>
      <c r="C18" s="145"/>
      <c r="D18" s="145"/>
      <c r="E18" s="146"/>
      <c r="F18" s="154"/>
      <c r="G18" s="154"/>
      <c r="H18" s="154"/>
      <c r="I18" s="151">
        <f>Voorronde!AN4</f>
        <v>0</v>
      </c>
      <c r="J18" s="151">
        <f>Voorronde!AO4</f>
        <v>0</v>
      </c>
      <c r="K18" s="151">
        <f>Voorronde!AP4</f>
        <v>0</v>
      </c>
      <c r="L18" s="151">
        <f>Voorronde!AQ4</f>
        <v>0</v>
      </c>
    </row>
    <row r="19" spans="1:12" ht="31.5" customHeight="1" x14ac:dyDescent="0.2">
      <c r="A19" s="152">
        <f>Voorronde!AD5</f>
        <v>0</v>
      </c>
      <c r="B19" s="147"/>
      <c r="C19" s="148"/>
      <c r="D19" s="148"/>
      <c r="E19" s="149"/>
      <c r="F19" s="155"/>
      <c r="G19" s="155"/>
      <c r="H19" s="155"/>
      <c r="I19" s="152">
        <f>Voorronde!AN5</f>
        <v>0</v>
      </c>
      <c r="J19" s="152">
        <f>Voorronde!AO5</f>
        <v>0</v>
      </c>
      <c r="K19" s="152">
        <f>Voorronde!AP5</f>
        <v>0</v>
      </c>
      <c r="L19" s="152">
        <f>Voorronde!AQ5</f>
        <v>0</v>
      </c>
    </row>
    <row r="20" spans="1:12" ht="14.25" x14ac:dyDescent="0.2">
      <c r="A20" s="71">
        <f ca="1">Voorronde!AD6</f>
        <v>1</v>
      </c>
      <c r="B20" s="138" t="str">
        <f>Voorronde!AE6</f>
        <v>Schoonhoven E5</v>
      </c>
      <c r="C20" s="139"/>
      <c r="D20" s="139"/>
      <c r="E20" s="140"/>
      <c r="F20" s="16">
        <f ca="1">Voorronde!AK6</f>
        <v>0</v>
      </c>
      <c r="G20" s="16">
        <f ca="1">Voorronde!AL6</f>
        <v>0</v>
      </c>
      <c r="H20" s="74">
        <f ca="1">Voorronde!AM6</f>
        <v>0</v>
      </c>
      <c r="I20" s="57">
        <f>Voorronde!AN6</f>
        <v>0</v>
      </c>
      <c r="J20" s="57">
        <f>Voorronde!AO6</f>
        <v>0</v>
      </c>
      <c r="K20" s="57">
        <f>Voorronde!AP6</f>
        <v>0</v>
      </c>
      <c r="L20" s="58">
        <f ca="1">Voorronde!AQ6</f>
        <v>0</v>
      </c>
    </row>
    <row r="21" spans="1:12" ht="14.25" x14ac:dyDescent="0.2">
      <c r="A21" s="71">
        <f ca="1">Voorronde!AD7</f>
        <v>1</v>
      </c>
      <c r="B21" s="138" t="str">
        <f>Voorronde!AE7</f>
        <v>Schoonhoven E6</v>
      </c>
      <c r="C21" s="139"/>
      <c r="D21" s="139"/>
      <c r="E21" s="140"/>
      <c r="F21" s="16">
        <f ca="1">Voorronde!AK7</f>
        <v>0</v>
      </c>
      <c r="G21" s="16">
        <f ca="1">Voorronde!AL7</f>
        <v>0</v>
      </c>
      <c r="H21" s="74">
        <f ca="1">Voorronde!AM7</f>
        <v>0</v>
      </c>
      <c r="I21" s="57">
        <f>Voorronde!AN7</f>
        <v>0</v>
      </c>
      <c r="J21" s="57">
        <f>Voorronde!AO7</f>
        <v>0</v>
      </c>
      <c r="K21" s="57">
        <f>Voorronde!AP7</f>
        <v>0</v>
      </c>
      <c r="L21" s="58">
        <f ca="1">Voorronde!AQ7</f>
        <v>0</v>
      </c>
    </row>
    <row r="22" spans="1:12" ht="14.25" x14ac:dyDescent="0.2">
      <c r="A22" s="71">
        <f ca="1">Voorronde!AD8</f>
        <v>1</v>
      </c>
      <c r="B22" s="138" t="str">
        <f>Voorronde!AE8</f>
        <v>RKDEO E9</v>
      </c>
      <c r="C22" s="139"/>
      <c r="D22" s="139"/>
      <c r="E22" s="140"/>
      <c r="F22" s="16">
        <f ca="1">Voorronde!AK8</f>
        <v>0</v>
      </c>
      <c r="G22" s="16">
        <f ca="1">Voorronde!AL8</f>
        <v>0</v>
      </c>
      <c r="H22" s="74">
        <f ca="1">Voorronde!AM8</f>
        <v>0</v>
      </c>
      <c r="I22" s="57">
        <f>Voorronde!AN8</f>
        <v>0</v>
      </c>
      <c r="J22" s="57">
        <f>Voorronde!AO8</f>
        <v>0</v>
      </c>
      <c r="K22" s="57">
        <f>Voorronde!AP8</f>
        <v>0</v>
      </c>
      <c r="L22" s="58">
        <f ca="1">Voorronde!AQ8</f>
        <v>0</v>
      </c>
    </row>
    <row r="23" spans="1:12" ht="14.25" x14ac:dyDescent="0.2">
      <c r="A23" s="71">
        <f ca="1">Voorronde!AD9</f>
        <v>1</v>
      </c>
      <c r="B23" s="138" t="str">
        <f>Voorronde!AE9</f>
        <v>scVictorie'04 E3</v>
      </c>
      <c r="C23" s="139"/>
      <c r="D23" s="139"/>
      <c r="E23" s="140"/>
      <c r="F23" s="16">
        <f ca="1">Voorronde!AK9</f>
        <v>0</v>
      </c>
      <c r="G23" s="16">
        <f ca="1">Voorronde!AL9</f>
        <v>0</v>
      </c>
      <c r="H23" s="74">
        <f ca="1">Voorronde!AM9</f>
        <v>0</v>
      </c>
      <c r="I23" s="57">
        <f>Voorronde!AN9</f>
        <v>0</v>
      </c>
      <c r="J23" s="57">
        <f>Voorronde!AO9</f>
        <v>0</v>
      </c>
      <c r="K23" s="57">
        <f>Voorronde!AP9</f>
        <v>0</v>
      </c>
      <c r="L23" s="58">
        <f ca="1">Voorronde!AQ9</f>
        <v>0</v>
      </c>
    </row>
    <row r="24" spans="1:12" ht="14.25" x14ac:dyDescent="0.2">
      <c r="A24" s="71">
        <f ca="1">Voorronde!AD10</f>
        <v>1</v>
      </c>
      <c r="B24" s="138" t="str">
        <f>Voorronde!AE10</f>
        <v>Jodan Boys E6</v>
      </c>
      <c r="C24" s="139"/>
      <c r="D24" s="139"/>
      <c r="E24" s="140"/>
      <c r="F24" s="16">
        <f ca="1">Voorronde!AK10</f>
        <v>0</v>
      </c>
      <c r="G24" s="16">
        <f ca="1">Voorronde!AL10</f>
        <v>0</v>
      </c>
      <c r="H24" s="74">
        <f ca="1">Voorronde!AM10</f>
        <v>0</v>
      </c>
      <c r="I24" s="57">
        <f>Voorronde!AN10</f>
        <v>0</v>
      </c>
      <c r="J24" s="57">
        <f>Voorronde!AO10</f>
        <v>0</v>
      </c>
      <c r="K24" s="57">
        <f>Voorronde!AP10</f>
        <v>0</v>
      </c>
      <c r="L24" s="58">
        <f ca="1">Voorronde!AQ10</f>
        <v>0</v>
      </c>
    </row>
  </sheetData>
  <mergeCells count="30">
    <mergeCell ref="I17:I19"/>
    <mergeCell ref="J17:J19"/>
    <mergeCell ref="M1:N3"/>
    <mergeCell ref="F17:F19"/>
    <mergeCell ref="G17:G19"/>
    <mergeCell ref="H17:H19"/>
    <mergeCell ref="A1:L3"/>
    <mergeCell ref="K17:K19"/>
    <mergeCell ref="L17:L19"/>
    <mergeCell ref="A12:B12"/>
    <mergeCell ref="A13:B13"/>
    <mergeCell ref="A10:B10"/>
    <mergeCell ref="A11:B11"/>
    <mergeCell ref="A8:B8"/>
    <mergeCell ref="J4:L4"/>
    <mergeCell ref="A5:B5"/>
    <mergeCell ref="B22:E22"/>
    <mergeCell ref="B23:E23"/>
    <mergeCell ref="B24:E24"/>
    <mergeCell ref="B20:E20"/>
    <mergeCell ref="A14:B14"/>
    <mergeCell ref="A17:A19"/>
    <mergeCell ref="A6:B6"/>
    <mergeCell ref="A7:B7"/>
    <mergeCell ref="A4:B4"/>
    <mergeCell ref="F4:H4"/>
    <mergeCell ref="B21:E21"/>
    <mergeCell ref="B17:E19"/>
    <mergeCell ref="C4:E4"/>
    <mergeCell ref="A9:B9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6"/>
  <dimension ref="A1:N24"/>
  <sheetViews>
    <sheetView zoomScale="145" zoomScaleNormal="145" workbookViewId="0">
      <selection sqref="A1:L3"/>
    </sheetView>
  </sheetViews>
  <sheetFormatPr defaultRowHeight="12.75" x14ac:dyDescent="0.2"/>
  <cols>
    <col min="3" max="3" width="20" bestFit="1" customWidth="1"/>
    <col min="5" max="5" width="20" bestFit="1" customWidth="1"/>
    <col min="14" max="14" width="10.42578125" customWidth="1"/>
  </cols>
  <sheetData>
    <row r="1" spans="1:14" ht="12.75" customHeight="1" x14ac:dyDescent="0.2">
      <c r="A1" s="131" t="s">
        <v>67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25" t="s">
        <v>55</v>
      </c>
      <c r="N1" s="126"/>
    </row>
    <row r="2" spans="1:14" x14ac:dyDescent="0.2">
      <c r="A2" s="131"/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27"/>
      <c r="N2" s="128"/>
    </row>
    <row r="3" spans="1:14" ht="45" customHeight="1" thickBot="1" x14ac:dyDescent="0.25">
      <c r="A3" s="131"/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29"/>
      <c r="N3" s="130"/>
    </row>
    <row r="4" spans="1:14" ht="15.75" x14ac:dyDescent="0.25">
      <c r="A4" s="133" t="str">
        <f>Voorronde!AC24</f>
        <v>Tijd</v>
      </c>
      <c r="B4" s="133">
        <f>Voorronde!AD24</f>
        <v>0</v>
      </c>
      <c r="C4" s="134" t="str">
        <f>Voorronde!AF24</f>
        <v>VELD D</v>
      </c>
      <c r="D4" s="134"/>
      <c r="E4" s="134"/>
      <c r="F4" s="135" t="str">
        <f>Voorronde!AT24</f>
        <v>Uitslag</v>
      </c>
      <c r="G4" s="136">
        <f>Voorronde!AU24</f>
        <v>0</v>
      </c>
      <c r="H4" s="137">
        <f>Voorronde!AV24</f>
        <v>0</v>
      </c>
      <c r="I4" s="78"/>
      <c r="J4" s="121" t="str">
        <f>Voorronde!AX24</f>
        <v>Punten</v>
      </c>
      <c r="K4" s="121">
        <f>Voorronde!AY24</f>
        <v>0</v>
      </c>
      <c r="L4" s="121">
        <f>Voorronde!AZ24</f>
        <v>0</v>
      </c>
    </row>
    <row r="5" spans="1:14" ht="15" x14ac:dyDescent="0.25">
      <c r="A5" s="90">
        <f>Voorronde!AC25</f>
        <v>0.59375</v>
      </c>
      <c r="B5" s="90">
        <f>Voorronde!AD25</f>
        <v>0</v>
      </c>
      <c r="C5" s="69" t="str">
        <f>Voorronde!AF25</f>
        <v>Schoonhoven E7</v>
      </c>
      <c r="D5" s="36" t="str">
        <f>Voorronde!AL25</f>
        <v>--</v>
      </c>
      <c r="E5" s="70" t="str">
        <f>Voorronde!AM25</f>
        <v>Schoonhoven E8</v>
      </c>
      <c r="F5" s="16">
        <f>Voorronde!AT25</f>
        <v>0</v>
      </c>
      <c r="G5" s="17" t="str">
        <f>Voorronde!AU25</f>
        <v>--</v>
      </c>
      <c r="H5" s="16">
        <f>Voorronde!AV25</f>
        <v>0</v>
      </c>
      <c r="I5" s="3"/>
      <c r="J5" s="76" t="str">
        <f>Voorronde!Y25</f>
        <v/>
      </c>
      <c r="K5" s="5"/>
      <c r="L5" s="76" t="str">
        <f>Voorronde!AA25</f>
        <v/>
      </c>
    </row>
    <row r="6" spans="1:14" ht="15" x14ac:dyDescent="0.25">
      <c r="A6" s="90">
        <f>Voorronde!AC26</f>
        <v>0.60277777777777775</v>
      </c>
      <c r="B6" s="90">
        <f>Voorronde!AD26</f>
        <v>0</v>
      </c>
      <c r="C6" s="69" t="str">
        <f>Voorronde!AF26</f>
        <v>VFC Vlaardingen E8</v>
      </c>
      <c r="D6" s="36" t="str">
        <f>Voorronde!AL26</f>
        <v>--</v>
      </c>
      <c r="E6" s="70" t="str">
        <f>Voorronde!AM26</f>
        <v>Jodan Boys E8</v>
      </c>
      <c r="F6" s="16">
        <f>Voorronde!AT26</f>
        <v>0</v>
      </c>
      <c r="G6" s="17" t="str">
        <f>Voorronde!AU26</f>
        <v>--</v>
      </c>
      <c r="H6" s="16">
        <f>Voorronde!AV26</f>
        <v>0</v>
      </c>
      <c r="I6" s="3"/>
      <c r="J6" s="76" t="str">
        <f>Voorronde!Y26</f>
        <v/>
      </c>
      <c r="K6" s="5"/>
      <c r="L6" s="76" t="str">
        <f>Voorronde!AA26</f>
        <v/>
      </c>
    </row>
    <row r="7" spans="1:14" ht="15" x14ac:dyDescent="0.25">
      <c r="A7" s="90">
        <f>Voorronde!AC27</f>
        <v>0.61180555555555505</v>
      </c>
      <c r="B7" s="90">
        <f>Voorronde!AD27</f>
        <v>0</v>
      </c>
      <c r="C7" s="69" t="str">
        <f>Voorronde!AF27</f>
        <v>Smitshoek E10</v>
      </c>
      <c r="D7" s="36" t="str">
        <f>Voorronde!AL27</f>
        <v>--</v>
      </c>
      <c r="E7" s="70" t="str">
        <f>Voorronde!AM27</f>
        <v>Schoonhoven E7</v>
      </c>
      <c r="F7" s="16">
        <f>Voorronde!AT27</f>
        <v>0</v>
      </c>
      <c r="G7" s="17" t="str">
        <f>Voorronde!AU27</f>
        <v>--</v>
      </c>
      <c r="H7" s="16">
        <f>Voorronde!AV27</f>
        <v>0</v>
      </c>
      <c r="I7" s="4"/>
      <c r="J7" s="76" t="str">
        <f>Voorronde!Y27</f>
        <v/>
      </c>
      <c r="K7" s="5"/>
      <c r="L7" s="76" t="str">
        <f>Voorronde!AA27</f>
        <v/>
      </c>
    </row>
    <row r="8" spans="1:14" ht="15" x14ac:dyDescent="0.25">
      <c r="A8" s="90">
        <f>Voorronde!AC28</f>
        <v>0.62083333333333302</v>
      </c>
      <c r="B8" s="90">
        <f>Voorronde!AD28</f>
        <v>0</v>
      </c>
      <c r="C8" s="69" t="str">
        <f>Voorronde!AF28</f>
        <v>Schoonhoven E8</v>
      </c>
      <c r="D8" s="36" t="str">
        <f>Voorronde!AL28</f>
        <v>--</v>
      </c>
      <c r="E8" s="70" t="str">
        <f>Voorronde!AM28</f>
        <v>VFC Vlaardingen E8</v>
      </c>
      <c r="F8" s="16">
        <f>Voorronde!AT28</f>
        <v>0</v>
      </c>
      <c r="G8" s="17" t="str">
        <f>Voorronde!AU28</f>
        <v>--</v>
      </c>
      <c r="H8" s="16">
        <f>Voorronde!AV28</f>
        <v>0</v>
      </c>
      <c r="I8" s="4"/>
      <c r="J8" s="76" t="str">
        <f>Voorronde!Y28</f>
        <v/>
      </c>
      <c r="K8" s="5"/>
      <c r="L8" s="76" t="str">
        <f>Voorronde!AA28</f>
        <v/>
      </c>
    </row>
    <row r="9" spans="1:14" ht="15" x14ac:dyDescent="0.25">
      <c r="A9" s="90">
        <f>Voorronde!AC29</f>
        <v>0.62986111111111098</v>
      </c>
      <c r="B9" s="90">
        <f>Voorronde!AD29</f>
        <v>0</v>
      </c>
      <c r="C9" s="69" t="str">
        <f>Voorronde!AF29</f>
        <v>Smitshoek E10</v>
      </c>
      <c r="D9" s="36" t="str">
        <f>Voorronde!AL29</f>
        <v>--</v>
      </c>
      <c r="E9" s="70" t="str">
        <f>Voorronde!AM29</f>
        <v>Jodan Boys E8</v>
      </c>
      <c r="F9" s="16">
        <f>Voorronde!AT29</f>
        <v>0</v>
      </c>
      <c r="G9" s="17" t="str">
        <f>Voorronde!AU29</f>
        <v>--</v>
      </c>
      <c r="H9" s="16">
        <f>Voorronde!AV29</f>
        <v>0</v>
      </c>
      <c r="I9" s="4"/>
      <c r="J9" s="76" t="str">
        <f>Voorronde!Y29</f>
        <v/>
      </c>
      <c r="K9" s="5"/>
      <c r="L9" s="76" t="str">
        <f>Voorronde!AA29</f>
        <v/>
      </c>
    </row>
    <row r="10" spans="1:14" ht="15" x14ac:dyDescent="0.25">
      <c r="A10" s="90">
        <f>Voorronde!AC30</f>
        <v>0.63888888888888895</v>
      </c>
      <c r="B10" s="90">
        <f>Voorronde!AD30</f>
        <v>0</v>
      </c>
      <c r="C10" s="69" t="str">
        <f>Voorronde!AF30</f>
        <v>Schoonhoven E7</v>
      </c>
      <c r="D10" s="36" t="str">
        <f>Voorronde!AL30</f>
        <v>--</v>
      </c>
      <c r="E10" s="70" t="str">
        <f>Voorronde!AM30</f>
        <v>VFC Vlaardingen E8</v>
      </c>
      <c r="F10" s="16">
        <f>Voorronde!AT30</f>
        <v>0</v>
      </c>
      <c r="G10" s="17" t="str">
        <f>Voorronde!AU30</f>
        <v>--</v>
      </c>
      <c r="H10" s="16">
        <f>Voorronde!AV30</f>
        <v>0</v>
      </c>
      <c r="I10" s="4"/>
      <c r="J10" s="76" t="str">
        <f>Voorronde!Y30</f>
        <v/>
      </c>
      <c r="K10" s="5"/>
      <c r="L10" s="76" t="str">
        <f>Voorronde!AA30</f>
        <v/>
      </c>
    </row>
    <row r="11" spans="1:14" ht="15" x14ac:dyDescent="0.25">
      <c r="A11" s="90">
        <f>Voorronde!AC31</f>
        <v>0.64791666666666603</v>
      </c>
      <c r="B11" s="90">
        <f>Voorronde!AD31</f>
        <v>0</v>
      </c>
      <c r="C11" s="69" t="str">
        <f>Voorronde!AF31</f>
        <v>Schoonhoven E8</v>
      </c>
      <c r="D11" s="36" t="str">
        <f>Voorronde!AL31</f>
        <v>--</v>
      </c>
      <c r="E11" s="70" t="str">
        <f>Voorronde!AM31</f>
        <v>Smitshoek E10</v>
      </c>
      <c r="F11" s="16">
        <f>Voorronde!AT31</f>
        <v>0</v>
      </c>
      <c r="G11" s="17" t="str">
        <f>Voorronde!AU31</f>
        <v>--</v>
      </c>
      <c r="H11" s="16">
        <f>Voorronde!AV31</f>
        <v>0</v>
      </c>
      <c r="I11" s="4"/>
      <c r="J11" s="76" t="str">
        <f>Voorronde!Y31</f>
        <v/>
      </c>
      <c r="K11" s="5"/>
      <c r="L11" s="76" t="str">
        <f>Voorronde!AA31</f>
        <v/>
      </c>
    </row>
    <row r="12" spans="1:14" ht="15" x14ac:dyDescent="0.25">
      <c r="A12" s="90">
        <f>Voorronde!AC32</f>
        <v>0.656944444444444</v>
      </c>
      <c r="B12" s="90">
        <f>Voorronde!AD32</f>
        <v>0</v>
      </c>
      <c r="C12" s="69" t="str">
        <f>Voorronde!AF32</f>
        <v>Jodan Boys E8</v>
      </c>
      <c r="D12" s="36" t="str">
        <f>Voorronde!AL32</f>
        <v>--</v>
      </c>
      <c r="E12" s="70" t="str">
        <f>Voorronde!AM32</f>
        <v>Schoonhoven E7</v>
      </c>
      <c r="F12" s="16">
        <f>Voorronde!AT32</f>
        <v>0</v>
      </c>
      <c r="G12" s="17" t="str">
        <f>Voorronde!AU32</f>
        <v>--</v>
      </c>
      <c r="H12" s="16">
        <f>Voorronde!AV32</f>
        <v>0</v>
      </c>
      <c r="I12" s="4"/>
      <c r="J12" s="76" t="str">
        <f>Voorronde!Y32</f>
        <v/>
      </c>
      <c r="K12" s="5"/>
      <c r="L12" s="76" t="str">
        <f>Voorronde!AA32</f>
        <v/>
      </c>
    </row>
    <row r="13" spans="1:14" ht="15" x14ac:dyDescent="0.25">
      <c r="A13" s="90">
        <f>Voorronde!AC33</f>
        <v>0.66597222222222197</v>
      </c>
      <c r="B13" s="90">
        <f>Voorronde!AD33</f>
        <v>0</v>
      </c>
      <c r="C13" s="69" t="str">
        <f>Voorronde!AF33</f>
        <v>VFC Vlaardingen E8</v>
      </c>
      <c r="D13" s="36" t="str">
        <f>Voorronde!AL33</f>
        <v>--</v>
      </c>
      <c r="E13" s="70" t="str">
        <f>Voorronde!AM33</f>
        <v>Smitshoek E10</v>
      </c>
      <c r="F13" s="16">
        <f>Voorronde!AT33</f>
        <v>0</v>
      </c>
      <c r="G13" s="17" t="str">
        <f>Voorronde!AU33</f>
        <v>--</v>
      </c>
      <c r="H13" s="16">
        <f>Voorronde!AV33</f>
        <v>0</v>
      </c>
      <c r="I13" s="4"/>
      <c r="J13" s="76" t="str">
        <f>Voorronde!Y33</f>
        <v/>
      </c>
      <c r="K13" s="5"/>
      <c r="L13" s="76" t="str">
        <f>Voorronde!AA33</f>
        <v/>
      </c>
    </row>
    <row r="14" spans="1:14" ht="15" x14ac:dyDescent="0.25">
      <c r="A14" s="90">
        <f>Voorronde!AC34</f>
        <v>0.67500000000000004</v>
      </c>
      <c r="B14" s="90">
        <f>Voorronde!AD34</f>
        <v>0</v>
      </c>
      <c r="C14" s="69" t="str">
        <f>Voorronde!AF34</f>
        <v>Jodan Boys E8</v>
      </c>
      <c r="D14" s="36" t="str">
        <f>Voorronde!AL34</f>
        <v>--</v>
      </c>
      <c r="E14" s="70" t="str">
        <f>Voorronde!AM34</f>
        <v>Schoonhoven E8</v>
      </c>
      <c r="F14" s="16">
        <f>Voorronde!AT34</f>
        <v>0</v>
      </c>
      <c r="G14" s="17" t="str">
        <f>Voorronde!AU34</f>
        <v>--</v>
      </c>
      <c r="H14" s="16">
        <f>Voorronde!AV34</f>
        <v>0</v>
      </c>
      <c r="I14" s="4"/>
      <c r="J14" s="76" t="str">
        <f>Voorronde!Y34</f>
        <v/>
      </c>
      <c r="K14" s="5"/>
      <c r="L14" s="76" t="str">
        <f>Voorronde!AA34</f>
        <v/>
      </c>
    </row>
    <row r="17" spans="1:12" ht="15" customHeight="1" x14ac:dyDescent="0.2">
      <c r="A17" s="124" t="str">
        <f>Voorronde!AR3</f>
        <v>Stand</v>
      </c>
      <c r="B17" s="141" t="str">
        <f>Voorronde!AS5</f>
        <v>Groep 4</v>
      </c>
      <c r="C17" s="142"/>
      <c r="D17" s="142"/>
      <c r="E17" s="143"/>
      <c r="F17" s="123" t="str">
        <f>Voorronde!AY5</f>
        <v>V</v>
      </c>
      <c r="G17" s="123" t="str">
        <f>Voorronde!AZ5</f>
        <v>T</v>
      </c>
      <c r="H17" s="123" t="str">
        <f>Voorronde!BA5</f>
        <v>P</v>
      </c>
      <c r="I17" s="124" t="str">
        <f>Voorronde!BB3</f>
        <v>Gewonnen</v>
      </c>
      <c r="J17" s="124" t="str">
        <f>Voorronde!BC3</f>
        <v>Gelijk</v>
      </c>
      <c r="K17" s="124" t="str">
        <f>Voorronde!BD3</f>
        <v>Verloren</v>
      </c>
      <c r="L17" s="124" t="str">
        <f>Voorronde!BE3</f>
        <v>Saldo</v>
      </c>
    </row>
    <row r="18" spans="1:12" ht="15" customHeight="1" x14ac:dyDescent="0.2">
      <c r="A18" s="124">
        <f>Voorronde!AR4</f>
        <v>0</v>
      </c>
      <c r="B18" s="144"/>
      <c r="C18" s="145"/>
      <c r="D18" s="145"/>
      <c r="E18" s="146"/>
      <c r="F18" s="123"/>
      <c r="G18" s="123"/>
      <c r="H18" s="123"/>
      <c r="I18" s="124">
        <f>Voorronde!BB4</f>
        <v>0</v>
      </c>
      <c r="J18" s="124">
        <f>Voorronde!BC4</f>
        <v>0</v>
      </c>
      <c r="K18" s="124">
        <f>Voorronde!BD4</f>
        <v>0</v>
      </c>
      <c r="L18" s="124">
        <f>Voorronde!BE4</f>
        <v>0</v>
      </c>
    </row>
    <row r="19" spans="1:12" ht="37.5" customHeight="1" x14ac:dyDescent="0.2">
      <c r="A19" s="124">
        <f>Voorronde!AR5</f>
        <v>0</v>
      </c>
      <c r="B19" s="147"/>
      <c r="C19" s="148"/>
      <c r="D19" s="148"/>
      <c r="E19" s="149"/>
      <c r="F19" s="123"/>
      <c r="G19" s="123"/>
      <c r="H19" s="123"/>
      <c r="I19" s="124">
        <f>Voorronde!BB5</f>
        <v>0</v>
      </c>
      <c r="J19" s="124">
        <f>Voorronde!BC5</f>
        <v>0</v>
      </c>
      <c r="K19" s="124">
        <f>Voorronde!BD5</f>
        <v>0</v>
      </c>
      <c r="L19" s="124">
        <f>Voorronde!BE5</f>
        <v>0</v>
      </c>
    </row>
    <row r="20" spans="1:12" ht="14.25" x14ac:dyDescent="0.2">
      <c r="A20" s="71">
        <f ca="1">Voorronde!AR6</f>
        <v>1</v>
      </c>
      <c r="B20" s="138" t="str">
        <f>Voorronde!AS6</f>
        <v>Schoonhoven E7</v>
      </c>
      <c r="C20" s="139"/>
      <c r="D20" s="139"/>
      <c r="E20" s="140"/>
      <c r="F20" s="16">
        <f ca="1">Voorronde!AY6</f>
        <v>0</v>
      </c>
      <c r="G20" s="16">
        <f ca="1">Voorronde!AZ6</f>
        <v>0</v>
      </c>
      <c r="H20" s="74">
        <f ca="1">Voorronde!BA6</f>
        <v>0</v>
      </c>
      <c r="I20" s="57">
        <f>Voorronde!BB6</f>
        <v>0</v>
      </c>
      <c r="J20" s="57">
        <f>Voorronde!BC6</f>
        <v>0</v>
      </c>
      <c r="K20" s="57">
        <f>Voorronde!BD6</f>
        <v>0</v>
      </c>
      <c r="L20" s="58">
        <f ca="1">Voorronde!BE6</f>
        <v>0</v>
      </c>
    </row>
    <row r="21" spans="1:12" ht="14.25" x14ac:dyDescent="0.2">
      <c r="A21" s="71">
        <f ca="1">Voorronde!AR7</f>
        <v>1</v>
      </c>
      <c r="B21" s="138" t="str">
        <f>Voorronde!AS7</f>
        <v>Schoonhoven E8</v>
      </c>
      <c r="C21" s="139"/>
      <c r="D21" s="139"/>
      <c r="E21" s="140"/>
      <c r="F21" s="16">
        <f ca="1">Voorronde!AY7</f>
        <v>0</v>
      </c>
      <c r="G21" s="16">
        <f ca="1">Voorronde!AZ7</f>
        <v>0</v>
      </c>
      <c r="H21" s="74">
        <f ca="1">Voorronde!BA7</f>
        <v>0</v>
      </c>
      <c r="I21" s="57">
        <f>Voorronde!BB7</f>
        <v>0</v>
      </c>
      <c r="J21" s="57">
        <f>Voorronde!BC7</f>
        <v>0</v>
      </c>
      <c r="K21" s="57">
        <f>Voorronde!BD7</f>
        <v>0</v>
      </c>
      <c r="L21" s="58">
        <f ca="1">Voorronde!BE7</f>
        <v>0</v>
      </c>
    </row>
    <row r="22" spans="1:12" ht="14.25" x14ac:dyDescent="0.2">
      <c r="A22" s="71">
        <f ca="1">Voorronde!AR8</f>
        <v>1</v>
      </c>
      <c r="B22" s="138" t="str">
        <f>Voorronde!AS8</f>
        <v>VFC Vlaardingen E8</v>
      </c>
      <c r="C22" s="139"/>
      <c r="D22" s="139"/>
      <c r="E22" s="140"/>
      <c r="F22" s="16">
        <f ca="1">Voorronde!AY8</f>
        <v>0</v>
      </c>
      <c r="G22" s="16">
        <f ca="1">Voorronde!AZ8</f>
        <v>0</v>
      </c>
      <c r="H22" s="74">
        <f ca="1">Voorronde!BA8</f>
        <v>0</v>
      </c>
      <c r="I22" s="57">
        <f>Voorronde!BB8</f>
        <v>0</v>
      </c>
      <c r="J22" s="57">
        <f>Voorronde!BC8</f>
        <v>0</v>
      </c>
      <c r="K22" s="57">
        <f>Voorronde!BD8</f>
        <v>0</v>
      </c>
      <c r="L22" s="58">
        <f ca="1">Voorronde!BE8</f>
        <v>0</v>
      </c>
    </row>
    <row r="23" spans="1:12" ht="14.25" x14ac:dyDescent="0.2">
      <c r="A23" s="71">
        <f ca="1">Voorronde!AR9</f>
        <v>1</v>
      </c>
      <c r="B23" s="138" t="str">
        <f>Voorronde!AS9</f>
        <v>Jodan Boys E8</v>
      </c>
      <c r="C23" s="139"/>
      <c r="D23" s="139"/>
      <c r="E23" s="140"/>
      <c r="F23" s="16">
        <f ca="1">Voorronde!AY9</f>
        <v>0</v>
      </c>
      <c r="G23" s="16">
        <f ca="1">Voorronde!AZ9</f>
        <v>0</v>
      </c>
      <c r="H23" s="74">
        <f ca="1">Voorronde!BA9</f>
        <v>0</v>
      </c>
      <c r="I23" s="57">
        <f>Voorronde!BB9</f>
        <v>0</v>
      </c>
      <c r="J23" s="57">
        <f>Voorronde!BC9</f>
        <v>0</v>
      </c>
      <c r="K23" s="57">
        <f>Voorronde!BD9</f>
        <v>0</v>
      </c>
      <c r="L23" s="58">
        <f ca="1">Voorronde!BE9</f>
        <v>0</v>
      </c>
    </row>
    <row r="24" spans="1:12" ht="14.25" x14ac:dyDescent="0.2">
      <c r="A24" s="71">
        <f ca="1">Voorronde!AR10</f>
        <v>1</v>
      </c>
      <c r="B24" s="138" t="str">
        <f>Voorronde!AS10</f>
        <v>Smitshoek E10</v>
      </c>
      <c r="C24" s="139"/>
      <c r="D24" s="139"/>
      <c r="E24" s="140"/>
      <c r="F24" s="16">
        <f ca="1">Voorronde!AY10</f>
        <v>0</v>
      </c>
      <c r="G24" s="16">
        <f ca="1">Voorronde!AZ10</f>
        <v>0</v>
      </c>
      <c r="H24" s="74">
        <f ca="1">Voorronde!BA10</f>
        <v>0</v>
      </c>
      <c r="I24" s="57">
        <f>Voorronde!BB10</f>
        <v>0</v>
      </c>
      <c r="J24" s="57">
        <f>Voorronde!BC10</f>
        <v>0</v>
      </c>
      <c r="K24" s="57">
        <f>Voorronde!BD10</f>
        <v>0</v>
      </c>
      <c r="L24" s="58">
        <f ca="1">Voorronde!BE10</f>
        <v>0</v>
      </c>
    </row>
  </sheetData>
  <mergeCells count="30">
    <mergeCell ref="M1:N3"/>
    <mergeCell ref="G17:G19"/>
    <mergeCell ref="H17:H19"/>
    <mergeCell ref="B20:E20"/>
    <mergeCell ref="B21:E21"/>
    <mergeCell ref="A1:L3"/>
    <mergeCell ref="I17:I19"/>
    <mergeCell ref="J17:J19"/>
    <mergeCell ref="K17:K19"/>
    <mergeCell ref="L17:L19"/>
    <mergeCell ref="F17:F19"/>
    <mergeCell ref="F4:H4"/>
    <mergeCell ref="J4:L4"/>
    <mergeCell ref="A4:B4"/>
    <mergeCell ref="B22:E22"/>
    <mergeCell ref="B23:E23"/>
    <mergeCell ref="B17:E19"/>
    <mergeCell ref="C4:E4"/>
    <mergeCell ref="B24:E24"/>
    <mergeCell ref="A14:B14"/>
    <mergeCell ref="A17:A19"/>
    <mergeCell ref="A12:B12"/>
    <mergeCell ref="A13:B13"/>
    <mergeCell ref="A10:B10"/>
    <mergeCell ref="A11:B11"/>
    <mergeCell ref="A5:B5"/>
    <mergeCell ref="A8:B8"/>
    <mergeCell ref="A9:B9"/>
    <mergeCell ref="A6:B6"/>
    <mergeCell ref="A7:B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7</vt:i4>
      </vt:variant>
    </vt:vector>
  </HeadingPairs>
  <TitlesOfParts>
    <vt:vector size="7" baseType="lpstr">
      <vt:lpstr>Voorronde</vt:lpstr>
      <vt:lpstr>finale</vt:lpstr>
      <vt:lpstr>troostfinale</vt:lpstr>
      <vt:lpstr>GROEP-1</vt:lpstr>
      <vt:lpstr>GROEP-2</vt:lpstr>
      <vt:lpstr>GROEP-3</vt:lpstr>
      <vt:lpstr>GROEP-4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windowsxp</dc:creator>
  <cp:lastModifiedBy>michael</cp:lastModifiedBy>
  <cp:lastPrinted>2007-04-20T21:12:27Z</cp:lastPrinted>
  <dcterms:created xsi:type="dcterms:W3CDTF">2007-04-20T12:55:55Z</dcterms:created>
  <dcterms:modified xsi:type="dcterms:W3CDTF">2014-12-22T18:31:17Z</dcterms:modified>
</cp:coreProperties>
</file>